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45" yWindow="65521" windowWidth="12510" windowHeight="10125" tabRatio="724" activeTab="5"/>
  </bookViews>
  <sheets>
    <sheet name="Data" sheetId="1" r:id="rId1"/>
    <sheet name="theory" sheetId="2" r:id="rId2"/>
    <sheet name="expt." sheetId="3" r:id="rId3"/>
    <sheet name="ln A vs t" sheetId="4" r:id="rId4"/>
    <sheet name="Fit data" sheetId="5" r:id="rId5"/>
    <sheet name="Direct fit" sheetId="6" r:id="rId6"/>
    <sheet name="Baseline shift" sheetId="7" r:id="rId7"/>
    <sheet name="inv.A vs t" sheetId="8" r:id="rId8"/>
  </sheets>
  <definedNames>
    <definedName name="solver_adj" localSheetId="4" hidden="1">'Fit data'!$H$3:$H$4</definedName>
    <definedName name="solver_cvg" localSheetId="4" hidden="1">0.0001</definedName>
    <definedName name="solver_drv" localSheetId="4" hidden="1">1</definedName>
    <definedName name="solver_est" localSheetId="4" hidden="1">1</definedName>
    <definedName name="solver_itr" localSheetId="4" hidden="1">100</definedName>
    <definedName name="solver_lin" localSheetId="4" hidden="1">2</definedName>
    <definedName name="solver_neg" localSheetId="4" hidden="1">2</definedName>
    <definedName name="solver_num" localSheetId="4" hidden="1">0</definedName>
    <definedName name="solver_nwt" localSheetId="4" hidden="1">1</definedName>
    <definedName name="solver_opt" localSheetId="4" hidden="1">'Fit data'!$K$21</definedName>
    <definedName name="solver_pre" localSheetId="4" hidden="1">0.000001</definedName>
    <definedName name="solver_scl" localSheetId="4" hidden="1">2</definedName>
    <definedName name="solver_sho" localSheetId="4" hidden="1">2</definedName>
    <definedName name="solver_tim" localSheetId="4" hidden="1">100</definedName>
    <definedName name="solver_tol" localSheetId="4" hidden="1">0.05</definedName>
    <definedName name="solver_typ" localSheetId="4" hidden="1">2</definedName>
    <definedName name="solver_val" localSheetId="4" hidden="1">0</definedName>
  </definedNames>
  <calcPr fullCalcOnLoad="1"/>
</workbook>
</file>

<file path=xl/sharedStrings.xml><?xml version="1.0" encoding="utf-8"?>
<sst xmlns="http://schemas.openxmlformats.org/spreadsheetml/2006/main" count="40" uniqueCount="20">
  <si>
    <t>Ao =</t>
  </si>
  <si>
    <t>k1 =</t>
  </si>
  <si>
    <t>t</t>
  </si>
  <si>
    <t>A</t>
  </si>
  <si>
    <t>A(syn)</t>
  </si>
  <si>
    <t>ln A(syn)</t>
  </si>
  <si>
    <t>offset</t>
  </si>
  <si>
    <t>A + offset</t>
  </si>
  <si>
    <r>
      <t>1st order kinetics: A = A</t>
    </r>
    <r>
      <rPr>
        <vertAlign val="subscript"/>
        <sz val="16"/>
        <rFont val="Arial"/>
        <family val="2"/>
      </rPr>
      <t>0</t>
    </r>
    <r>
      <rPr>
        <sz val="16"/>
        <rFont val="Arial"/>
        <family val="2"/>
      </rPr>
      <t xml:space="preserve"> exp(-k</t>
    </r>
    <r>
      <rPr>
        <vertAlign val="subscript"/>
        <sz val="16"/>
        <rFont val="Arial"/>
        <family val="2"/>
      </rPr>
      <t>1</t>
    </r>
    <r>
      <rPr>
        <sz val="16"/>
        <rFont val="Arial"/>
        <family val="2"/>
      </rPr>
      <t>*t)</t>
    </r>
  </si>
  <si>
    <t>Same data corrupted by an offset in the y axis</t>
  </si>
  <si>
    <t>Guess</t>
  </si>
  <si>
    <t>Fit</t>
  </si>
  <si>
    <t>deviation</t>
  </si>
  <si>
    <t>sq dev</t>
  </si>
  <si>
    <t>wt sq dev</t>
  </si>
  <si>
    <r>
      <t>|</t>
    </r>
    <r>
      <rPr>
        <sz val="10"/>
        <rFont val="Symbol"/>
        <family val="1"/>
      </rPr>
      <t>d</t>
    </r>
    <r>
      <rPr>
        <sz val="10"/>
        <rFont val="Arial"/>
        <family val="0"/>
      </rPr>
      <t>A|</t>
    </r>
  </si>
  <si>
    <r>
      <t>D</t>
    </r>
    <r>
      <rPr>
        <sz val="10"/>
        <rFont val="Arial"/>
        <family val="0"/>
      </rPr>
      <t xml:space="preserve"> ln A</t>
    </r>
  </si>
  <si>
    <t>1/(A+offset)</t>
  </si>
  <si>
    <r>
      <t>|</t>
    </r>
    <r>
      <rPr>
        <sz val="10"/>
        <rFont val="Symbol"/>
        <family val="1"/>
      </rPr>
      <t>D</t>
    </r>
    <r>
      <rPr>
        <sz val="10"/>
        <rFont val="Arial"/>
        <family val="0"/>
      </rPr>
      <t>A|</t>
    </r>
  </si>
  <si>
    <r>
      <t>D</t>
    </r>
    <r>
      <rPr>
        <sz val="10"/>
        <rFont val="Arial"/>
        <family val="0"/>
      </rPr>
      <t>(1/A)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</si>
</sst>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"/>
    <numFmt numFmtId="173" formatCode="0.0"/>
    <numFmt numFmtId="174" formatCode="0.00000"/>
    <numFmt numFmtId="175" formatCode="0.0000"/>
    <numFmt numFmtId="176" formatCode="0.0000000"/>
    <numFmt numFmtId="177" formatCode="0.000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6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vertAlign val="subscript"/>
      <sz val="16"/>
      <name val="Arial"/>
      <family val="2"/>
    </font>
    <font>
      <sz val="14"/>
      <name val="Arial"/>
      <family val="2"/>
    </font>
    <font>
      <sz val="8"/>
      <name val="Arial"/>
      <family val="0"/>
    </font>
    <font>
      <sz val="10"/>
      <name val="Symbol"/>
      <family val="1"/>
    </font>
    <font>
      <sz val="18"/>
      <color indexed="10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/>
    </xf>
    <xf numFmtId="172" fontId="0" fillId="0" borderId="2" xfId="0" applyNumberFormat="1" applyBorder="1" applyAlignment="1">
      <alignment vertical="top"/>
    </xf>
    <xf numFmtId="2" fontId="0" fillId="0" borderId="0" xfId="0" applyNumberFormat="1" applyAlignment="1">
      <alignment/>
    </xf>
    <xf numFmtId="2" fontId="0" fillId="0" borderId="2" xfId="0" applyNumberFormat="1" applyBorder="1" applyAlignment="1">
      <alignment vertical="top"/>
    </xf>
    <xf numFmtId="173" fontId="0" fillId="0" borderId="0" xfId="0" applyNumberFormat="1" applyAlignment="1">
      <alignment/>
    </xf>
    <xf numFmtId="173" fontId="0" fillId="0" borderId="2" xfId="0" applyNumberFormat="1" applyBorder="1" applyAlignment="1">
      <alignment vertical="top"/>
    </xf>
    <xf numFmtId="175" fontId="0" fillId="0" borderId="0" xfId="0" applyNumberFormat="1" applyAlignment="1">
      <alignment/>
    </xf>
    <xf numFmtId="175" fontId="0" fillId="0" borderId="2" xfId="0" applyNumberFormat="1" applyBorder="1" applyAlignment="1">
      <alignment vertical="top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73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75" fontId="0" fillId="0" borderId="0" xfId="0" applyNumberFormat="1" applyBorder="1" applyAlignment="1">
      <alignment/>
    </xf>
    <xf numFmtId="173" fontId="0" fillId="0" borderId="0" xfId="0" applyNumberFormat="1" applyBorder="1" applyAlignment="1">
      <alignment vertical="top"/>
    </xf>
    <xf numFmtId="2" fontId="0" fillId="0" borderId="0" xfId="0" applyNumberFormat="1" applyBorder="1" applyAlignment="1">
      <alignment vertical="top"/>
    </xf>
    <xf numFmtId="175" fontId="0" fillId="0" borderId="0" xfId="0" applyNumberFormat="1" applyBorder="1" applyAlignment="1">
      <alignment vertical="top"/>
    </xf>
    <xf numFmtId="0" fontId="11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worksheet" Target="worksheets/sheet2.xml" /><Relationship Id="rId6" Type="http://schemas.openxmlformats.org/officeDocument/2006/relationships/chartsheet" Target="chartsheets/sheet4.xml" /><Relationship Id="rId7" Type="http://schemas.openxmlformats.org/officeDocument/2006/relationships/worksheet" Target="worksheets/sheet3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First-order decay
theoretical curve</a:t>
            </a:r>
          </a:p>
        </c:rich>
      </c:tx>
      <c:layout>
        <c:manualLayout>
          <c:xMode val="factor"/>
          <c:yMode val="factor"/>
          <c:x val="-0.0047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5"/>
          <c:y val="0.1365"/>
          <c:w val="0.87825"/>
          <c:h val="0.80675"/>
        </c:manualLayout>
      </c:layout>
      <c:scatterChart>
        <c:scatterStyle val="smooth"/>
        <c:varyColors val="0"/>
        <c:ser>
          <c:idx val="0"/>
          <c:order val="0"/>
          <c:tx>
            <c:strRef>
              <c:f>Data!$B$6</c:f>
              <c:strCache>
                <c:ptCount val="1"/>
                <c:pt idx="0">
                  <c:v>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Data!$A$7:$A$19</c:f>
              <c:numCache>
                <c:ptCount val="1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numCache>
            </c:numRef>
          </c:xVal>
          <c:yVal>
            <c:numRef>
              <c:f>Data!$B$7:$B$19</c:f>
              <c:numCache>
                <c:ptCount val="13"/>
                <c:pt idx="0">
                  <c:v>100</c:v>
                </c:pt>
                <c:pt idx="1">
                  <c:v>77.8800783071405</c:v>
                </c:pt>
                <c:pt idx="2">
                  <c:v>60.653065971263345</c:v>
                </c:pt>
                <c:pt idx="3">
                  <c:v>47.236655274101466</c:v>
                </c:pt>
                <c:pt idx="4">
                  <c:v>36.787944117144235</c:v>
                </c:pt>
                <c:pt idx="5">
                  <c:v>22.313016014842983</c:v>
                </c:pt>
                <c:pt idx="6">
                  <c:v>13.53352832366127</c:v>
                </c:pt>
                <c:pt idx="7">
                  <c:v>8.20849986238988</c:v>
                </c:pt>
                <c:pt idx="8">
                  <c:v>4.978706836786395</c:v>
                </c:pt>
                <c:pt idx="9">
                  <c:v>3.0197383422318502</c:v>
                </c:pt>
                <c:pt idx="10">
                  <c:v>1.8315638888734178</c:v>
                </c:pt>
                <c:pt idx="11">
                  <c:v>1.1108996538242306</c:v>
                </c:pt>
                <c:pt idx="12">
                  <c:v>0.6737946999085467</c:v>
                </c:pt>
              </c:numCache>
            </c:numRef>
          </c:yVal>
          <c:smooth val="1"/>
        </c:ser>
        <c:axId val="63644165"/>
        <c:axId val="35926574"/>
      </c:scatterChart>
      <c:valAx>
        <c:axId val="636441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5926574"/>
        <c:crosses val="autoZero"/>
        <c:crossBetween val="midCat"/>
        <c:dispUnits/>
        <c:minorUnit val="0.5"/>
      </c:valAx>
      <c:valAx>
        <c:axId val="3592657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63644165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First-order decay
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simulation of data</a:t>
            </a:r>
          </a:p>
        </c:rich>
      </c:tx>
      <c:layout>
        <c:manualLayout>
          <c:xMode val="factor"/>
          <c:yMode val="factor"/>
          <c:x val="-0.0047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3525"/>
          <c:w val="0.88175"/>
          <c:h val="0.8085"/>
        </c:manualLayout>
      </c:layout>
      <c:scatterChart>
        <c:scatterStyle val="smooth"/>
        <c:varyColors val="0"/>
        <c:ser>
          <c:idx val="0"/>
          <c:order val="0"/>
          <c:tx>
            <c:v>Experiment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Data!$C$7:$C$19</c:f>
                <c:numCache>
                  <c:ptCount val="13"/>
                  <c:pt idx="0">
                    <c:v>10</c:v>
                  </c:pt>
                  <c:pt idx="1">
                    <c:v>8.824969025845954</c:v>
                  </c:pt>
                  <c:pt idx="2">
                    <c:v>7.788007830714049</c:v>
                  </c:pt>
                  <c:pt idx="3">
                    <c:v>6.872892787909722</c:v>
                  </c:pt>
                  <c:pt idx="4">
                    <c:v>6.065306597126335</c:v>
                  </c:pt>
                  <c:pt idx="5">
                    <c:v>4.723665527410147</c:v>
                  </c:pt>
                  <c:pt idx="6">
                    <c:v>3.6787944117144233</c:v>
                  </c:pt>
                  <c:pt idx="7">
                    <c:v>2.865047968601901</c:v>
                  </c:pt>
                  <c:pt idx="8">
                    <c:v>2.2313016014842986</c:v>
                  </c:pt>
                  <c:pt idx="9">
                    <c:v>1.7377394345044512</c:v>
                  </c:pt>
                  <c:pt idx="10">
                    <c:v>1.3533528323661268</c:v>
                  </c:pt>
                  <c:pt idx="11">
                    <c:v>1.0539922456186432</c:v>
                  </c:pt>
                  <c:pt idx="12">
                    <c:v>0.820849986238988</c:v>
                  </c:pt>
                </c:numCache>
              </c:numRef>
            </c:plus>
            <c:minus>
              <c:numRef>
                <c:f>Data!$C$7:$C$19</c:f>
                <c:numCache>
                  <c:ptCount val="13"/>
                  <c:pt idx="0">
                    <c:v>10</c:v>
                  </c:pt>
                  <c:pt idx="1">
                    <c:v>8.824969025845954</c:v>
                  </c:pt>
                  <c:pt idx="2">
                    <c:v>7.788007830714049</c:v>
                  </c:pt>
                  <c:pt idx="3">
                    <c:v>6.872892787909722</c:v>
                  </c:pt>
                  <c:pt idx="4">
                    <c:v>6.065306597126335</c:v>
                  </c:pt>
                  <c:pt idx="5">
                    <c:v>4.723665527410147</c:v>
                  </c:pt>
                  <c:pt idx="6">
                    <c:v>3.6787944117144233</c:v>
                  </c:pt>
                  <c:pt idx="7">
                    <c:v>2.865047968601901</c:v>
                  </c:pt>
                  <c:pt idx="8">
                    <c:v>2.2313016014842986</c:v>
                  </c:pt>
                  <c:pt idx="9">
                    <c:v>1.7377394345044512</c:v>
                  </c:pt>
                  <c:pt idx="10">
                    <c:v>1.3533528323661268</c:v>
                  </c:pt>
                  <c:pt idx="11">
                    <c:v>1.0539922456186432</c:v>
                  </c:pt>
                  <c:pt idx="12">
                    <c:v>0.820849986238988</c:v>
                  </c:pt>
                </c:numCache>
              </c:numRef>
            </c:minus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numRef>
              <c:f>Data!$A$7:$A$19</c:f>
              <c:numCache>
                <c:ptCount val="1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numCache>
            </c:numRef>
          </c:xVal>
          <c:yVal>
            <c:numRef>
              <c:f>Data!$D$7:$D$19</c:f>
              <c:numCache>
                <c:ptCount val="13"/>
                <c:pt idx="0">
                  <c:v>106.3480071340996</c:v>
                </c:pt>
                <c:pt idx="1">
                  <c:v>78.27205047733128</c:v>
                </c:pt>
                <c:pt idx="2">
                  <c:v>61.16979903176533</c:v>
                </c:pt>
                <c:pt idx="3">
                  <c:v>52.11412334165342</c:v>
                </c:pt>
                <c:pt idx="4">
                  <c:v>36.28417165416821</c:v>
                </c:pt>
                <c:pt idx="5">
                  <c:v>21.631710730113195</c:v>
                </c:pt>
                <c:pt idx="6">
                  <c:v>16.870863905589076</c:v>
                </c:pt>
                <c:pt idx="7">
                  <c:v>8.857441403755432</c:v>
                </c:pt>
                <c:pt idx="8">
                  <c:v>5.846554759126638</c:v>
                </c:pt>
                <c:pt idx="9">
                  <c:v>1.489544959533964</c:v>
                </c:pt>
                <c:pt idx="10">
                  <c:v>1.9317041135114215</c:v>
                </c:pt>
                <c:pt idx="11">
                  <c:v>0.9586821109018754</c:v>
                </c:pt>
                <c:pt idx="12">
                  <c:v>1.1476521420532726</c:v>
                </c:pt>
              </c:numCache>
            </c:numRef>
          </c:yVal>
          <c:smooth val="1"/>
        </c:ser>
        <c:ser>
          <c:idx val="1"/>
          <c:order val="1"/>
          <c:tx>
            <c:v>Theory</c:v>
          </c:tx>
          <c:spPr>
            <a:ln w="12700">
              <a:solidFill>
                <a:srgbClr val="3399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Data!$A$7:$A$19</c:f>
              <c:numCache>
                <c:ptCount val="1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numCache>
            </c:numRef>
          </c:xVal>
          <c:yVal>
            <c:numRef>
              <c:f>Data!$B$7:$B$19</c:f>
              <c:numCache>
                <c:ptCount val="13"/>
                <c:pt idx="0">
                  <c:v>100</c:v>
                </c:pt>
                <c:pt idx="1">
                  <c:v>77.8800783071405</c:v>
                </c:pt>
                <c:pt idx="2">
                  <c:v>60.653065971263345</c:v>
                </c:pt>
                <c:pt idx="3">
                  <c:v>47.236655274101466</c:v>
                </c:pt>
                <c:pt idx="4">
                  <c:v>36.787944117144235</c:v>
                </c:pt>
                <c:pt idx="5">
                  <c:v>22.313016014842983</c:v>
                </c:pt>
                <c:pt idx="6">
                  <c:v>13.53352832366127</c:v>
                </c:pt>
                <c:pt idx="7">
                  <c:v>8.20849986238988</c:v>
                </c:pt>
                <c:pt idx="8">
                  <c:v>4.978706836786395</c:v>
                </c:pt>
                <c:pt idx="9">
                  <c:v>3.0197383422318502</c:v>
                </c:pt>
                <c:pt idx="10">
                  <c:v>1.8315638888734178</c:v>
                </c:pt>
                <c:pt idx="11">
                  <c:v>1.1108996538242306</c:v>
                </c:pt>
                <c:pt idx="12">
                  <c:v>0.6737946999085467</c:v>
                </c:pt>
              </c:numCache>
            </c:numRef>
          </c:yVal>
          <c:smooth val="1"/>
        </c:ser>
        <c:axId val="54903711"/>
        <c:axId val="24371352"/>
      </c:scatterChart>
      <c:valAx>
        <c:axId val="54903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4371352"/>
        <c:crosses val="autoZero"/>
        <c:crossBetween val="midCat"/>
        <c:dispUnits/>
        <c:minorUnit val="0.5"/>
      </c:valAx>
      <c:valAx>
        <c:axId val="2437135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54903711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025"/>
          <c:y val="0.159"/>
          <c:w val="0.17175"/>
          <c:h val="0.1242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First-order decay
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simulation of data</a:t>
            </a:r>
          </a:p>
        </c:rich>
      </c:tx>
      <c:layout>
        <c:manualLayout>
          <c:xMode val="factor"/>
          <c:yMode val="factor"/>
          <c:x val="-0.0047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3625"/>
          <c:w val="0.839"/>
          <c:h val="0.80675"/>
        </c:manualLayout>
      </c:layout>
      <c:scatterChart>
        <c:scatterStyle val="smooth"/>
        <c:varyColors val="0"/>
        <c:ser>
          <c:idx val="0"/>
          <c:order val="0"/>
          <c:tx>
            <c:strRef>
              <c:f>Data!$E$6</c:f>
              <c:strCache>
                <c:ptCount val="1"/>
                <c:pt idx="0">
                  <c:v>ln A(syn)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trendline>
            <c:spPr>
              <a:ln w="38100">
                <a:solidFill>
                  <a:srgbClr val="FF0000"/>
                </a:solidFill>
              </a:ln>
            </c:spPr>
            <c:trendlineType val="linear"/>
            <c:dispEq val="1"/>
            <c:dispRSqr val="0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8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0"/>
            </c:trendlineLbl>
          </c:trendline>
          <c:errBars>
            <c:errDir val="y"/>
            <c:errBarType val="both"/>
            <c:errValType val="cust"/>
            <c:plus>
              <c:numRef>
                <c:f>Data!$F$7:$F$19</c:f>
                <c:numCache>
                  <c:ptCount val="13"/>
                  <c:pt idx="0">
                    <c:v>0.09148902977667017</c:v>
                  </c:pt>
                  <c:pt idx="1">
                    <c:v>0.11356530728902836</c:v>
                  </c:pt>
                  <c:pt idx="2">
                    <c:v>0.12173387826889659</c:v>
                  </c:pt>
                  <c:pt idx="3">
                    <c:v>0.16354528959667536</c:v>
                  </c:pt>
                  <c:pt idx="4">
                    <c:v>0.1553305576000623</c:v>
                  </c:pt>
                  <c:pt idx="5">
                    <c:v>0.1953425573144787</c:v>
                  </c:pt>
                  <c:pt idx="6">
                    <c:v>0.26522654259041345</c:v>
                  </c:pt>
                  <c:pt idx="7">
                    <c:v>0.2835305956263494</c:v>
                  </c:pt>
                  <c:pt idx="8">
                    <c:v>0.7226609150952679</c:v>
                  </c:pt>
                  <c:pt idx="9">
                    <c:v>0.521801631267434</c:v>
                  </c:pt>
                  <c:pt idx="10">
                    <c:v>0</c:v>
                  </c:pt>
                  <c:pt idx="11">
                    <c:v>0.5722492596949108</c:v>
                  </c:pt>
                  <c:pt idx="12">
                    <c:v>0</c:v>
                  </c:pt>
                </c:numCache>
              </c:numRef>
            </c:plus>
            <c:minus>
              <c:numRef>
                <c:f>Data!$F$7:$F$19</c:f>
                <c:numCache>
                  <c:ptCount val="13"/>
                  <c:pt idx="0">
                    <c:v>0.09148902977667017</c:v>
                  </c:pt>
                  <c:pt idx="1">
                    <c:v>0.11356530728902836</c:v>
                  </c:pt>
                  <c:pt idx="2">
                    <c:v>0.12173387826889659</c:v>
                  </c:pt>
                  <c:pt idx="3">
                    <c:v>0.16354528959667536</c:v>
                  </c:pt>
                  <c:pt idx="4">
                    <c:v>0.1553305576000623</c:v>
                  </c:pt>
                  <c:pt idx="5">
                    <c:v>0.1953425573144787</c:v>
                  </c:pt>
                  <c:pt idx="6">
                    <c:v>0.26522654259041345</c:v>
                  </c:pt>
                  <c:pt idx="7">
                    <c:v>0.2835305956263494</c:v>
                  </c:pt>
                  <c:pt idx="8">
                    <c:v>0.7226609150952679</c:v>
                  </c:pt>
                  <c:pt idx="9">
                    <c:v>0.521801631267434</c:v>
                  </c:pt>
                  <c:pt idx="10">
                    <c:v>0</c:v>
                  </c:pt>
                  <c:pt idx="11">
                    <c:v>0.5722492596949108</c:v>
                  </c:pt>
                  <c:pt idx="12">
                    <c:v>0</c:v>
                  </c:pt>
                </c:numCache>
              </c:numRef>
            </c:minus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numRef>
              <c:f>Data!$A$7:$A$19</c:f>
              <c:numCache>
                <c:ptCount val="1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numCache>
            </c:numRef>
          </c:xVal>
          <c:yVal>
            <c:numRef>
              <c:f>Data!$E$7:$E$19</c:f>
              <c:numCache>
                <c:ptCount val="13"/>
                <c:pt idx="0">
                  <c:v>4.696905944496242</c:v>
                </c:pt>
                <c:pt idx="1">
                  <c:v>4.357248441844372</c:v>
                </c:pt>
                <c:pt idx="2">
                  <c:v>4.163425738155083</c:v>
                </c:pt>
                <c:pt idx="3">
                  <c:v>3.747110879082503</c:v>
                </c:pt>
                <c:pt idx="4">
                  <c:v>3.6727824509194</c:v>
                </c:pt>
                <c:pt idx="5">
                  <c:v>3.198193171800792</c:v>
                </c:pt>
                <c:pt idx="6">
                  <c:v>2.6528269799841526</c:v>
                </c:pt>
                <c:pt idx="7">
                  <c:v>2.33932531658693</c:v>
                </c:pt>
                <c:pt idx="8">
                  <c:v>1.2829545348131721</c:v>
                </c:pt>
                <c:pt idx="9">
                  <c:v>1.2884533225391117</c:v>
                </c:pt>
                <c:pt idx="10">
                  <c:v>-0.6807819502492904</c:v>
                </c:pt>
                <c:pt idx="11">
                  <c:v>0.7122796450387114</c:v>
                </c:pt>
                <c:pt idx="12">
                  <c:v>-2.0838054100741044</c:v>
                </c:pt>
              </c:numCache>
            </c:numRef>
          </c:yVal>
          <c:smooth val="1"/>
        </c:ser>
        <c:axId val="18015577"/>
        <c:axId val="27922466"/>
      </c:scatterChart>
      <c:valAx>
        <c:axId val="180155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 vert="horz" rot="0"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7922466"/>
        <c:crosses val="autoZero"/>
        <c:crossBetween val="midCat"/>
        <c:dispUnits/>
        <c:minorUnit val="0.5"/>
      </c:valAx>
      <c:valAx>
        <c:axId val="27922466"/>
        <c:scaling>
          <c:orientation val="minMax"/>
          <c:max val="5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ln A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18015577"/>
        <c:crosses val="autoZero"/>
        <c:crossBetween val="midCat"/>
        <c:dispUnits/>
        <c:majorUnit val="1"/>
        <c:min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First-order decay
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simulation of data</a:t>
            </a:r>
          </a:p>
        </c:rich>
      </c:tx>
      <c:layout>
        <c:manualLayout>
          <c:xMode val="factor"/>
          <c:yMode val="factor"/>
          <c:x val="-0.0047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825"/>
          <c:y val="0.13525"/>
          <c:w val="0.8815"/>
          <c:h val="0.8085"/>
        </c:manualLayout>
      </c:layout>
      <c:scatterChart>
        <c:scatterStyle val="smooth"/>
        <c:varyColors val="0"/>
        <c:ser>
          <c:idx val="0"/>
          <c:order val="0"/>
          <c:tx>
            <c:v>Experiment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Data!$C$7:$C$19</c:f>
                <c:numCache>
                  <c:ptCount val="13"/>
                  <c:pt idx="0">
                    <c:v>10</c:v>
                  </c:pt>
                  <c:pt idx="1">
                    <c:v>8.824969025845954</c:v>
                  </c:pt>
                  <c:pt idx="2">
                    <c:v>7.788007830714049</c:v>
                  </c:pt>
                  <c:pt idx="3">
                    <c:v>6.872892787909722</c:v>
                  </c:pt>
                  <c:pt idx="4">
                    <c:v>6.065306597126335</c:v>
                  </c:pt>
                  <c:pt idx="5">
                    <c:v>4.723665527410147</c:v>
                  </c:pt>
                  <c:pt idx="6">
                    <c:v>3.6787944117144233</c:v>
                  </c:pt>
                  <c:pt idx="7">
                    <c:v>2.865047968601901</c:v>
                  </c:pt>
                  <c:pt idx="8">
                    <c:v>2.2313016014842986</c:v>
                  </c:pt>
                  <c:pt idx="9">
                    <c:v>1.7377394345044512</c:v>
                  </c:pt>
                  <c:pt idx="10">
                    <c:v>1.3533528323661268</c:v>
                  </c:pt>
                  <c:pt idx="11">
                    <c:v>1.0539922456186432</c:v>
                  </c:pt>
                  <c:pt idx="12">
                    <c:v>0.820849986238988</c:v>
                  </c:pt>
                </c:numCache>
              </c:numRef>
            </c:plus>
            <c:minus>
              <c:numRef>
                <c:f>Data!$C$7:$C$19</c:f>
                <c:numCache>
                  <c:ptCount val="13"/>
                  <c:pt idx="0">
                    <c:v>10</c:v>
                  </c:pt>
                  <c:pt idx="1">
                    <c:v>8.824969025845954</c:v>
                  </c:pt>
                  <c:pt idx="2">
                    <c:v>7.788007830714049</c:v>
                  </c:pt>
                  <c:pt idx="3">
                    <c:v>6.872892787909722</c:v>
                  </c:pt>
                  <c:pt idx="4">
                    <c:v>6.065306597126335</c:v>
                  </c:pt>
                  <c:pt idx="5">
                    <c:v>4.723665527410147</c:v>
                  </c:pt>
                  <c:pt idx="6">
                    <c:v>3.6787944117144233</c:v>
                  </c:pt>
                  <c:pt idx="7">
                    <c:v>2.865047968601901</c:v>
                  </c:pt>
                  <c:pt idx="8">
                    <c:v>2.2313016014842986</c:v>
                  </c:pt>
                  <c:pt idx="9">
                    <c:v>1.7377394345044512</c:v>
                  </c:pt>
                  <c:pt idx="10">
                    <c:v>1.3533528323661268</c:v>
                  </c:pt>
                  <c:pt idx="11">
                    <c:v>1.0539922456186432</c:v>
                  </c:pt>
                  <c:pt idx="12">
                    <c:v>0.820849986238988</c:v>
                  </c:pt>
                </c:numCache>
              </c:numRef>
            </c:minus>
            <c:noEndCap val="0"/>
            <c:spPr>
              <a:ln w="12700">
                <a:solidFill>
                  <a:srgbClr val="0000FF"/>
                </a:solidFill>
              </a:ln>
            </c:spPr>
          </c:errBars>
          <c:xVal>
            <c:numRef>
              <c:f>'Fit data'!$A$7:$A$19</c:f>
              <c:numCache>
                <c:ptCount val="1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numCache>
            </c:numRef>
          </c:xVal>
          <c:yVal>
            <c:numRef>
              <c:f>'Fit data'!$D$7:$D$19</c:f>
              <c:numCache>
                <c:ptCount val="13"/>
                <c:pt idx="0">
                  <c:v>99.84180074399957</c:v>
                </c:pt>
                <c:pt idx="1">
                  <c:v>82.34465032227742</c:v>
                </c:pt>
                <c:pt idx="2">
                  <c:v>67.57673841192036</c:v>
                </c:pt>
                <c:pt idx="3">
                  <c:v>43.52513324933894</c:v>
                </c:pt>
                <c:pt idx="4">
                  <c:v>41.968551735625745</c:v>
                </c:pt>
                <c:pt idx="5">
                  <c:v>26.611381478622793</c:v>
                </c:pt>
                <c:pt idx="6">
                  <c:v>10.512725129156546</c:v>
                </c:pt>
                <c:pt idx="7">
                  <c:v>8.24340571932233</c:v>
                </c:pt>
                <c:pt idx="8">
                  <c:v>5.146607473860501</c:v>
                </c:pt>
                <c:pt idx="9">
                  <c:v>2.032250220867602</c:v>
                </c:pt>
                <c:pt idx="10">
                  <c:v>1.208264030402557</c:v>
                </c:pt>
                <c:pt idx="11">
                  <c:v>0.33645852379271624</c:v>
                </c:pt>
                <c:pt idx="12">
                  <c:v>0.8818749915712374</c:v>
                </c:pt>
              </c:numCache>
            </c:numRef>
          </c:yVal>
          <c:smooth val="1"/>
        </c:ser>
        <c:ser>
          <c:idx val="1"/>
          <c:order val="1"/>
          <c:tx>
            <c:v>Theory</c:v>
          </c:tx>
          <c:spPr>
            <a:ln w="12700">
              <a:solidFill>
                <a:srgbClr val="FF66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Data!$A$7:$A$19</c:f>
              <c:numCache>
                <c:ptCount val="1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numCache>
            </c:numRef>
          </c:xVal>
          <c:yVal>
            <c:numRef>
              <c:f>Data!$B$7:$B$19</c:f>
              <c:numCache>
                <c:ptCount val="13"/>
                <c:pt idx="0">
                  <c:v>100</c:v>
                </c:pt>
                <c:pt idx="1">
                  <c:v>77.8800783071405</c:v>
                </c:pt>
                <c:pt idx="2">
                  <c:v>60.653065971263345</c:v>
                </c:pt>
                <c:pt idx="3">
                  <c:v>47.236655274101466</c:v>
                </c:pt>
                <c:pt idx="4">
                  <c:v>36.787944117144235</c:v>
                </c:pt>
                <c:pt idx="5">
                  <c:v>22.313016014842983</c:v>
                </c:pt>
                <c:pt idx="6">
                  <c:v>13.53352832366127</c:v>
                </c:pt>
                <c:pt idx="7">
                  <c:v>8.20849986238988</c:v>
                </c:pt>
                <c:pt idx="8">
                  <c:v>4.978706836786395</c:v>
                </c:pt>
                <c:pt idx="9">
                  <c:v>3.0197383422318502</c:v>
                </c:pt>
                <c:pt idx="10">
                  <c:v>1.8315638888734178</c:v>
                </c:pt>
                <c:pt idx="11">
                  <c:v>1.1108996538242306</c:v>
                </c:pt>
                <c:pt idx="12">
                  <c:v>0.6737946999085467</c:v>
                </c:pt>
              </c:numCache>
            </c:numRef>
          </c:yVal>
          <c:smooth val="1"/>
        </c:ser>
        <c:ser>
          <c:idx val="2"/>
          <c:order val="2"/>
          <c:tx>
            <c:v>Fit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'Fit data'!$A$7:$A$19</c:f>
              <c:numCache>
                <c:ptCount val="1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numCache>
            </c:numRef>
          </c:xVal>
          <c:yVal>
            <c:numRef>
              <c:f>'Fit data'!$H$7:$H$19</c:f>
              <c:numCache>
                <c:ptCount val="13"/>
                <c:pt idx="0">
                  <c:v>50</c:v>
                </c:pt>
                <c:pt idx="1">
                  <c:v>30.326532985631673</c:v>
                </c:pt>
                <c:pt idx="2">
                  <c:v>18.393972058572118</c:v>
                </c:pt>
                <c:pt idx="3">
                  <c:v>11.156508007421492</c:v>
                </c:pt>
                <c:pt idx="4">
                  <c:v>6.766764161830635</c:v>
                </c:pt>
                <c:pt idx="5">
                  <c:v>2.4893534183931973</c:v>
                </c:pt>
                <c:pt idx="6">
                  <c:v>0.9157819444367089</c:v>
                </c:pt>
                <c:pt idx="7">
                  <c:v>0.33689734995427334</c:v>
                </c:pt>
                <c:pt idx="8">
                  <c:v>0.12393760883331792</c:v>
                </c:pt>
                <c:pt idx="9">
                  <c:v>0.045594098277725814</c:v>
                </c:pt>
                <c:pt idx="10">
                  <c:v>0.016773131395125592</c:v>
                </c:pt>
                <c:pt idx="11">
                  <c:v>0.006170490204333978</c:v>
                </c:pt>
                <c:pt idx="12">
                  <c:v>0.0022699964881242427</c:v>
                </c:pt>
              </c:numCache>
            </c:numRef>
          </c:yVal>
          <c:smooth val="1"/>
        </c:ser>
        <c:axId val="49975603"/>
        <c:axId val="47127244"/>
      </c:scatterChart>
      <c:valAx>
        <c:axId val="499756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in"/>
        <c:minorTickMark val="in"/>
        <c:tickLblPos val="nextTo"/>
        <c:txPr>
          <a:bodyPr vert="horz" rot="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7127244"/>
        <c:crosses val="autoZero"/>
        <c:crossBetween val="midCat"/>
        <c:dispUnits/>
        <c:minorUnit val="0.5"/>
      </c:valAx>
      <c:valAx>
        <c:axId val="4712724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latin typeface="Arial"/>
                    <a:ea typeface="Arial"/>
                    <a:cs typeface="Arial"/>
                  </a:rPr>
                  <a:t>concentration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9975603"/>
        <c:crosses val="autoZero"/>
        <c:crossBetween val="midCat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325"/>
          <c:y val="0.159"/>
          <c:w val="0.206"/>
          <c:h val="0.19175"/>
        </c:manualLayout>
      </c:layout>
      <c:overlay val="0"/>
      <c:txPr>
        <a:bodyPr vert="horz" rot="0"/>
        <a:lstStyle/>
        <a:p>
          <a:pPr>
            <a:defRPr lang="en-US" cap="none" sz="16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second-order analysis of corrupt data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8"/>
          <c:y val="0.13625"/>
          <c:w val="0.88825"/>
          <c:h val="0.807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'Baseline shift'!$N$6</c:f>
              <c:strCache>
                <c:ptCount val="1"/>
                <c:pt idx="0">
                  <c:v>1/(A+offset)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errBars>
            <c:errDir val="y"/>
            <c:errBarType val="both"/>
            <c:errValType val="cust"/>
            <c:plus>
              <c:numRef>
                <c:f>'Baseline shift'!$O$7:$O$19</c:f>
                <c:numCache>
                  <c:ptCount val="13"/>
                  <c:pt idx="0">
                    <c:v>0.0008742598424235967</c:v>
                  </c:pt>
                  <c:pt idx="1">
                    <c:v>0.0012772919858064086</c:v>
                  </c:pt>
                  <c:pt idx="2">
                    <c:v>0.0014923050939691911</c:v>
                  </c:pt>
                  <c:pt idx="3">
                    <c:v>0.002121717464408101</c:v>
                  </c:pt>
                  <c:pt idx="4">
                    <c:v>0.0033045286325369353</c:v>
                  </c:pt>
                  <c:pt idx="5">
                    <c:v>0.007502502852401324</c:v>
                  </c:pt>
                  <c:pt idx="6">
                    <c:v>0.011680492360609248</c:v>
                  </c:pt>
                  <c:pt idx="7">
                    <c:v>0.02474537967849879</c:v>
                  </c:pt>
                  <c:pt idx="8">
                    <c:v>0.01966092668020012</c:v>
                  </c:pt>
                  <c:pt idx="9">
                    <c:v>0.02508022743564138</c:v>
                  </c:pt>
                  <c:pt idx="10">
                    <c:v>0.02453140189079176</c:v>
                  </c:pt>
                  <c:pt idx="11">
                    <c:v>0.029056022063962017</c:v>
                  </c:pt>
                  <c:pt idx="12">
                    <c:v>0.035137916034661015</c:v>
                  </c:pt>
                </c:numCache>
              </c:numRef>
            </c:plus>
            <c:minus>
              <c:numRef>
                <c:f>'Baseline shift'!$O$7:$O$19</c:f>
                <c:numCache>
                  <c:ptCount val="13"/>
                  <c:pt idx="0">
                    <c:v>0.0008742598424235967</c:v>
                  </c:pt>
                  <c:pt idx="1">
                    <c:v>0.0012772919858064086</c:v>
                  </c:pt>
                  <c:pt idx="2">
                    <c:v>0.0014923050939691911</c:v>
                  </c:pt>
                  <c:pt idx="3">
                    <c:v>0.002121717464408101</c:v>
                  </c:pt>
                  <c:pt idx="4">
                    <c:v>0.0033045286325369353</c:v>
                  </c:pt>
                  <c:pt idx="5">
                    <c:v>0.007502502852401324</c:v>
                  </c:pt>
                  <c:pt idx="6">
                    <c:v>0.011680492360609248</c:v>
                  </c:pt>
                  <c:pt idx="7">
                    <c:v>0.02474537967849879</c:v>
                  </c:pt>
                  <c:pt idx="8">
                    <c:v>0.01966092668020012</c:v>
                  </c:pt>
                  <c:pt idx="9">
                    <c:v>0.02508022743564138</c:v>
                  </c:pt>
                  <c:pt idx="10">
                    <c:v>0.02453140189079176</c:v>
                  </c:pt>
                  <c:pt idx="11">
                    <c:v>0.029056022063962017</c:v>
                  </c:pt>
                  <c:pt idx="12">
                    <c:v>0.035137916034661015</c:v>
                  </c:pt>
                </c:numCache>
              </c:numRef>
            </c:minus>
            <c:noEndCap val="0"/>
            <c:spPr>
              <a:ln w="12700">
                <a:solidFill>
                  <a:srgbClr val="FFFFFF"/>
                </a:solidFill>
              </a:ln>
            </c:spPr>
          </c:errBars>
          <c:xVal>
            <c:numRef>
              <c:f>'Baseline shift'!$I$7:$I$19</c:f>
              <c:numCache>
                <c:ptCount val="13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5</c:v>
                </c:pt>
                <c:pt idx="8">
                  <c:v>6</c:v>
                </c:pt>
                <c:pt idx="9">
                  <c:v>7</c:v>
                </c:pt>
                <c:pt idx="10">
                  <c:v>8</c:v>
                </c:pt>
                <c:pt idx="11">
                  <c:v>9</c:v>
                </c:pt>
                <c:pt idx="12">
                  <c:v>10</c:v>
                </c:pt>
              </c:numCache>
            </c:numRef>
          </c:xVal>
          <c:yVal>
            <c:numRef>
              <c:f>'Baseline shift'!$N$7:$N$19</c:f>
              <c:numCache>
                <c:ptCount val="13"/>
                <c:pt idx="0">
                  <c:v>0.009309579920123016</c:v>
                </c:pt>
                <c:pt idx="1">
                  <c:v>0.011963396426941051</c:v>
                </c:pt>
                <c:pt idx="2">
                  <c:v>0.013762789588363241</c:v>
                </c:pt>
                <c:pt idx="3">
                  <c:v>0.017443367968458155</c:v>
                </c:pt>
                <c:pt idx="4">
                  <c:v>0.023111021658196985</c:v>
                </c:pt>
                <c:pt idx="5">
                  <c:v>0.03916527588224552</c:v>
                </c:pt>
                <c:pt idx="6">
                  <c:v>0.05517494138455587</c:v>
                </c:pt>
                <c:pt idx="7">
                  <c:v>0.08980640712668604</c:v>
                </c:pt>
                <c:pt idx="8">
                  <c:v>0.09187550895242906</c:v>
                </c:pt>
                <c:pt idx="9">
                  <c:v>0.11760070621366235</c:v>
                </c:pt>
                <c:pt idx="10">
                  <c:v>0.13245353151344458</c:v>
                </c:pt>
                <c:pt idx="11">
                  <c:v>0.16354944378630576</c:v>
                </c:pt>
                <c:pt idx="12">
                  <c:v>0.2039771681373979</c:v>
                </c:pt>
              </c:numCache>
            </c:numRef>
          </c:yVal>
          <c:smooth val="0"/>
        </c:ser>
        <c:axId val="21492013"/>
        <c:axId val="59210390"/>
      </c:scatterChart>
      <c:valAx>
        <c:axId val="214920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time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59210390"/>
        <c:crosses val="autoZero"/>
        <c:crossBetween val="midCat"/>
        <c:dispUnits/>
        <c:minorUnit val="0.5"/>
      </c:valAx>
      <c:valAx>
        <c:axId val="59210390"/>
        <c:scaling>
          <c:orientation val="minMax"/>
          <c:max val="0.3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800" b="1" i="0" u="none" baseline="0">
                    <a:latin typeface="Arial"/>
                    <a:ea typeface="Arial"/>
                    <a:cs typeface="Arial"/>
                  </a:rPr>
                  <a:t>1/A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600" b="0" i="0" u="none" baseline="0">
                <a:latin typeface="Arial"/>
                <a:ea typeface="Arial"/>
                <a:cs typeface="Arial"/>
              </a:defRPr>
            </a:pPr>
          </a:p>
        </c:txPr>
        <c:crossAx val="21492013"/>
        <c:crosses val="autoZero"/>
        <c:crossBetween val="midCat"/>
        <c:dispUnits/>
        <c:majorUnit val="0.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tabSelected="1" workbookViewId="0" zoomScale="75"/>
  </sheetViews>
  <pageMargins left="0.75" right="0.75" top="1" bottom="1" header="0.5" footer="0.5"/>
  <pageSetup horizontalDpi="300" verticalDpi="300" orientation="landscape"/>
  <headerFooter>
    <oddHeader>&amp;A</oddHeader>
    <oddFooter>Page &amp;P</oddFoot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9"/>
  <sheetViews>
    <sheetView workbookViewId="0" topLeftCell="A1">
      <selection activeCell="F7" sqref="F7"/>
      <selection activeCell="J16" sqref="J16"/>
    </sheetView>
  </sheetViews>
  <sheetFormatPr defaultColWidth="9.140625" defaultRowHeight="12.75"/>
  <cols>
    <col min="9" max="14" width="9.140625" style="14" customWidth="1"/>
  </cols>
  <sheetData>
    <row r="1" spans="1:6" ht="23.25">
      <c r="A1" s="1" t="s">
        <v>8</v>
      </c>
      <c r="B1" s="2"/>
      <c r="C1" s="2"/>
      <c r="D1" s="2"/>
      <c r="E1" s="2"/>
      <c r="F1" s="2"/>
    </row>
    <row r="2" ht="18">
      <c r="I2" s="15"/>
    </row>
    <row r="3" spans="1:2" ht="12.75">
      <c r="A3" t="s">
        <v>0</v>
      </c>
      <c r="B3">
        <v>100</v>
      </c>
    </row>
    <row r="4" spans="1:2" ht="12.75">
      <c r="A4" t="s">
        <v>1</v>
      </c>
      <c r="B4">
        <v>0.5</v>
      </c>
    </row>
    <row r="6" spans="1:14" s="4" customFormat="1" ht="20.25" customHeight="1">
      <c r="A6" s="3" t="s">
        <v>2</v>
      </c>
      <c r="B6" s="3" t="s">
        <v>3</v>
      </c>
      <c r="C6" s="3" t="s">
        <v>15</v>
      </c>
      <c r="D6" s="3" t="s">
        <v>4</v>
      </c>
      <c r="E6" s="3" t="s">
        <v>5</v>
      </c>
      <c r="F6" s="24" t="s">
        <v>16</v>
      </c>
      <c r="I6" s="16"/>
      <c r="J6" s="16"/>
      <c r="K6" s="16"/>
      <c r="L6" s="16"/>
      <c r="M6" s="16"/>
      <c r="N6" s="17"/>
    </row>
    <row r="7" spans="1:13" ht="12.75">
      <c r="A7" s="9">
        <v>0</v>
      </c>
      <c r="B7" s="7">
        <f>$B$3*EXP(-$B$4*A7)</f>
        <v>100</v>
      </c>
      <c r="C7" s="7">
        <f>SQRT(B7)</f>
        <v>10</v>
      </c>
      <c r="D7" s="7">
        <f ca="1">B7+C7*(2*RAND()-1)</f>
        <v>97.92138679228954</v>
      </c>
      <c r="E7" s="5">
        <f>LN(D7)</f>
        <v>4.584164981166685</v>
      </c>
      <c r="F7" s="5">
        <f>0.5*LN(D7+C7)-0.5*LN(D7-C7)</f>
        <v>0.10247998934564118</v>
      </c>
      <c r="I7" s="18"/>
      <c r="J7" s="19"/>
      <c r="K7" s="19"/>
      <c r="L7" s="19"/>
      <c r="M7" s="20"/>
    </row>
    <row r="8" spans="1:13" ht="12.75">
      <c r="A8" s="9">
        <v>0.5</v>
      </c>
      <c r="B8" s="7">
        <f aca="true" t="shared" si="0" ref="B8:B19">$B$3*EXP(-$B$4*A8)</f>
        <v>77.8800783071405</v>
      </c>
      <c r="C8" s="7">
        <f aca="true" t="shared" si="1" ref="C8:C19">SQRT(B8)</f>
        <v>8.824969025845954</v>
      </c>
      <c r="D8" s="7">
        <f aca="true" ca="1" t="shared" si="2" ref="D8:D19">B8+C8*(2*RAND()-1)</f>
        <v>76.93959547655186</v>
      </c>
      <c r="E8" s="5">
        <f aca="true" t="shared" si="3" ref="E8:E19">LN(D8)</f>
        <v>4.343020639662185</v>
      </c>
      <c r="F8" s="5">
        <f aca="true" t="shared" si="4" ref="F8:F19">0.5*LN(D8+C8)-0.5*LN(D8-C8)</f>
        <v>0.11520697547115644</v>
      </c>
      <c r="I8" s="18"/>
      <c r="J8" s="19"/>
      <c r="K8" s="19"/>
      <c r="L8" s="19"/>
      <c r="M8" s="20"/>
    </row>
    <row r="9" spans="1:13" ht="12.75">
      <c r="A9" s="9">
        <v>1</v>
      </c>
      <c r="B9" s="7">
        <f t="shared" si="0"/>
        <v>60.653065971263345</v>
      </c>
      <c r="C9" s="7">
        <f t="shared" si="1"/>
        <v>7.788007830714049</v>
      </c>
      <c r="D9" s="7">
        <f ca="1" t="shared" si="2"/>
        <v>64.77463639160801</v>
      </c>
      <c r="E9" s="5">
        <f t="shared" si="3"/>
        <v>4.170914113026136</v>
      </c>
      <c r="F9" s="5">
        <f t="shared" si="4"/>
        <v>0.12081679667615708</v>
      </c>
      <c r="I9" s="18"/>
      <c r="J9" s="19"/>
      <c r="K9" s="19"/>
      <c r="L9" s="19"/>
      <c r="M9" s="20"/>
    </row>
    <row r="10" spans="1:13" ht="12.75">
      <c r="A10" s="9">
        <v>1.5</v>
      </c>
      <c r="B10" s="7">
        <f t="shared" si="0"/>
        <v>47.236655274101466</v>
      </c>
      <c r="C10" s="7">
        <f t="shared" si="1"/>
        <v>6.872892787909722</v>
      </c>
      <c r="D10" s="7">
        <f ca="1" t="shared" si="2"/>
        <v>53.86118796403679</v>
      </c>
      <c r="E10" s="5">
        <f t="shared" si="3"/>
        <v>3.9864101436577903</v>
      </c>
      <c r="F10" s="5">
        <f t="shared" si="4"/>
        <v>0.1283032353782092</v>
      </c>
      <c r="I10" s="18"/>
      <c r="J10" s="19"/>
      <c r="K10" s="19"/>
      <c r="L10" s="19"/>
      <c r="M10" s="20"/>
    </row>
    <row r="11" spans="1:13" ht="12.75">
      <c r="A11" s="9">
        <v>2</v>
      </c>
      <c r="B11" s="7">
        <f t="shared" si="0"/>
        <v>36.787944117144235</v>
      </c>
      <c r="C11" s="7">
        <f t="shared" si="1"/>
        <v>6.065306597126335</v>
      </c>
      <c r="D11" s="7">
        <f ca="1" t="shared" si="2"/>
        <v>40.025661232063456</v>
      </c>
      <c r="E11" s="5">
        <f t="shared" si="3"/>
        <v>3.6895207792226055</v>
      </c>
      <c r="F11" s="5">
        <f t="shared" si="4"/>
        <v>0.15271160053953015</v>
      </c>
      <c r="I11" s="18"/>
      <c r="J11" s="19"/>
      <c r="K11" s="19"/>
      <c r="L11" s="19"/>
      <c r="M11" s="20"/>
    </row>
    <row r="12" spans="1:13" ht="12.75">
      <c r="A12" s="9">
        <v>3</v>
      </c>
      <c r="B12" s="7">
        <f t="shared" si="0"/>
        <v>22.313016014842983</v>
      </c>
      <c r="C12" s="7">
        <f t="shared" si="1"/>
        <v>4.723665527410147</v>
      </c>
      <c r="D12" s="7">
        <f ca="1" t="shared" si="2"/>
        <v>20.718152983746617</v>
      </c>
      <c r="E12" s="5">
        <f t="shared" si="3"/>
        <v>3.031010271706853</v>
      </c>
      <c r="F12" s="5">
        <f t="shared" si="4"/>
        <v>0.23207504468931384</v>
      </c>
      <c r="I12" s="18"/>
      <c r="J12" s="19"/>
      <c r="K12" s="19"/>
      <c r="L12" s="19"/>
      <c r="M12" s="20"/>
    </row>
    <row r="13" spans="1:13" ht="12.75">
      <c r="A13" s="9">
        <v>4</v>
      </c>
      <c r="B13" s="7">
        <f t="shared" si="0"/>
        <v>13.53352832366127</v>
      </c>
      <c r="C13" s="7">
        <f t="shared" si="1"/>
        <v>3.6787944117144233</v>
      </c>
      <c r="D13" s="7">
        <f ca="1" t="shared" si="2"/>
        <v>16.286439634968694</v>
      </c>
      <c r="E13" s="5">
        <f t="shared" si="3"/>
        <v>2.7903328373366567</v>
      </c>
      <c r="F13" s="5">
        <f t="shared" si="4"/>
        <v>0.22984453479726952</v>
      </c>
      <c r="I13" s="18"/>
      <c r="J13" s="19"/>
      <c r="K13" s="19"/>
      <c r="L13" s="19"/>
      <c r="M13" s="20"/>
    </row>
    <row r="14" spans="1:13" ht="12.75">
      <c r="A14" s="9">
        <v>5</v>
      </c>
      <c r="B14" s="7">
        <f t="shared" si="0"/>
        <v>8.20849986238988</v>
      </c>
      <c r="C14" s="7">
        <f t="shared" si="1"/>
        <v>2.865047968601901</v>
      </c>
      <c r="D14" s="7">
        <f ca="1" t="shared" si="2"/>
        <v>6.698617443086084</v>
      </c>
      <c r="E14" s="5">
        <f t="shared" si="3"/>
        <v>1.9019011533252663</v>
      </c>
      <c r="F14" s="5">
        <f t="shared" si="4"/>
        <v>0.457087359000654</v>
      </c>
      <c r="I14" s="18"/>
      <c r="J14" s="19"/>
      <c r="K14" s="19"/>
      <c r="L14" s="19"/>
      <c r="M14" s="20"/>
    </row>
    <row r="15" spans="1:13" ht="12.75">
      <c r="A15" s="9">
        <v>6</v>
      </c>
      <c r="B15" s="7">
        <f t="shared" si="0"/>
        <v>4.978706836786395</v>
      </c>
      <c r="C15" s="7">
        <f t="shared" si="1"/>
        <v>2.2313016014842986</v>
      </c>
      <c r="D15" s="7">
        <f ca="1" t="shared" si="2"/>
        <v>4.349609820284398</v>
      </c>
      <c r="E15" s="5">
        <f t="shared" si="3"/>
        <v>1.470086144591277</v>
      </c>
      <c r="F15" s="5">
        <f t="shared" si="4"/>
        <v>0.5667777447935876</v>
      </c>
      <c r="I15" s="18"/>
      <c r="J15" s="19"/>
      <c r="K15" s="19"/>
      <c r="L15" s="19"/>
      <c r="M15" s="20"/>
    </row>
    <row r="16" spans="1:13" ht="12.75">
      <c r="A16" s="9">
        <v>7</v>
      </c>
      <c r="B16" s="7">
        <f t="shared" si="0"/>
        <v>3.0197383422318502</v>
      </c>
      <c r="C16" s="7">
        <f t="shared" si="1"/>
        <v>1.7377394345044512</v>
      </c>
      <c r="D16" s="7">
        <f ca="1" t="shared" si="2"/>
        <v>4.646057095738915</v>
      </c>
      <c r="E16" s="5">
        <f t="shared" si="3"/>
        <v>1.536018923497612</v>
      </c>
      <c r="F16" s="5">
        <f t="shared" si="4"/>
        <v>0.39309409854598587</v>
      </c>
      <c r="I16" s="18"/>
      <c r="J16" s="19"/>
      <c r="K16" s="19"/>
      <c r="L16" s="19"/>
      <c r="M16" s="20"/>
    </row>
    <row r="17" spans="1:13" ht="12.75">
      <c r="A17" s="9">
        <v>8</v>
      </c>
      <c r="B17" s="7">
        <f t="shared" si="0"/>
        <v>1.8315638888734178</v>
      </c>
      <c r="C17" s="7">
        <f t="shared" si="1"/>
        <v>1.3533528323661268</v>
      </c>
      <c r="D17" s="7">
        <f ca="1" t="shared" si="2"/>
        <v>3.008738766421753</v>
      </c>
      <c r="E17" s="5">
        <f t="shared" si="3"/>
        <v>1.1015209764718648</v>
      </c>
      <c r="F17" s="5">
        <f t="shared" si="4"/>
        <v>0.48445874619794876</v>
      </c>
      <c r="I17" s="18"/>
      <c r="J17" s="19"/>
      <c r="K17" s="19"/>
      <c r="L17" s="19"/>
      <c r="M17" s="20"/>
    </row>
    <row r="18" spans="1:13" ht="12.75">
      <c r="A18" s="9">
        <v>9</v>
      </c>
      <c r="B18" s="7">
        <f t="shared" si="0"/>
        <v>1.1108996538242306</v>
      </c>
      <c r="C18" s="7">
        <f t="shared" si="1"/>
        <v>1.0539922456186432</v>
      </c>
      <c r="D18" s="7">
        <f ca="1" t="shared" si="2"/>
        <v>0.3579887196441538</v>
      </c>
      <c r="E18" s="5">
        <f t="shared" si="3"/>
        <v>-1.0272538024517395</v>
      </c>
      <c r="F18" s="5" t="e">
        <f t="shared" si="4"/>
        <v>#NUM!</v>
      </c>
      <c r="I18" s="18"/>
      <c r="J18" s="19"/>
      <c r="K18" s="19"/>
      <c r="L18" s="19"/>
      <c r="M18" s="20"/>
    </row>
    <row r="19" spans="1:13" ht="17.25" customHeight="1">
      <c r="A19" s="10">
        <v>10</v>
      </c>
      <c r="B19" s="10">
        <f t="shared" si="0"/>
        <v>0.6737946999085467</v>
      </c>
      <c r="C19" s="8">
        <f t="shared" si="1"/>
        <v>0.820849986238988</v>
      </c>
      <c r="D19" s="8">
        <f ca="1" t="shared" si="2"/>
        <v>1.0949484141422594</v>
      </c>
      <c r="E19" s="6">
        <f t="shared" si="3"/>
        <v>0.09070725178636986</v>
      </c>
      <c r="F19" s="6">
        <f t="shared" si="4"/>
        <v>0.972201233090482</v>
      </c>
      <c r="I19" s="21"/>
      <c r="J19" s="22"/>
      <c r="K19" s="22"/>
      <c r="L19" s="22"/>
      <c r="M19" s="23"/>
    </row>
    <row r="24" ht="20.25" customHeight="1"/>
    <row r="37" ht="18" customHeight="1"/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1"/>
  <sheetViews>
    <sheetView workbookViewId="0" topLeftCell="A1">
      <selection activeCell="H25" sqref="H25"/>
      <selection activeCell="A1" sqref="A1"/>
    </sheetView>
  </sheetViews>
  <sheetFormatPr defaultColWidth="9.140625" defaultRowHeight="12.75"/>
  <cols>
    <col min="7" max="7" width="3.00390625" style="0" customWidth="1"/>
    <col min="9" max="14" width="9.140625" style="14" customWidth="1"/>
  </cols>
  <sheetData>
    <row r="1" spans="1:6" ht="23.25">
      <c r="A1" s="1" t="s">
        <v>8</v>
      </c>
      <c r="B1" s="2"/>
      <c r="C1" s="2"/>
      <c r="D1" s="2"/>
      <c r="E1" s="2"/>
      <c r="F1" s="2"/>
    </row>
    <row r="2" spans="8:9" ht="18">
      <c r="H2" t="s">
        <v>10</v>
      </c>
      <c r="I2" s="15"/>
    </row>
    <row r="3" spans="1:8" ht="12.75">
      <c r="A3" t="s">
        <v>0</v>
      </c>
      <c r="B3">
        <v>100</v>
      </c>
      <c r="H3">
        <v>50</v>
      </c>
    </row>
    <row r="4" spans="1:8" ht="12.75">
      <c r="A4" t="s">
        <v>1</v>
      </c>
      <c r="B4">
        <v>0.5</v>
      </c>
      <c r="H4">
        <v>1</v>
      </c>
    </row>
    <row r="6" spans="1:14" s="4" customFormat="1" ht="20.25" customHeight="1">
      <c r="A6" s="3" t="s">
        <v>2</v>
      </c>
      <c r="B6" s="3" t="s">
        <v>3</v>
      </c>
      <c r="C6" s="3" t="s">
        <v>15</v>
      </c>
      <c r="D6" s="3" t="s">
        <v>4</v>
      </c>
      <c r="E6" s="3" t="s">
        <v>5</v>
      </c>
      <c r="F6" s="24" t="s">
        <v>16</v>
      </c>
      <c r="H6" s="3" t="s">
        <v>11</v>
      </c>
      <c r="I6" s="3" t="s">
        <v>12</v>
      </c>
      <c r="J6" s="3" t="s">
        <v>13</v>
      </c>
      <c r="K6" s="3" t="s">
        <v>14</v>
      </c>
      <c r="L6" s="16"/>
      <c r="M6" s="16"/>
      <c r="N6" s="17"/>
    </row>
    <row r="7" spans="1:13" ht="12.75">
      <c r="A7" s="9">
        <v>0</v>
      </c>
      <c r="B7" s="7">
        <f aca="true" t="shared" si="0" ref="B7:B19">$B$3*EXP(-$B$4*A7)</f>
        <v>100</v>
      </c>
      <c r="C7" s="7">
        <f aca="true" t="shared" si="1" ref="C7:C19">SQRT(B7)</f>
        <v>10</v>
      </c>
      <c r="D7" s="7">
        <v>99.84180074399957</v>
      </c>
      <c r="E7" s="5">
        <f aca="true" t="shared" si="2" ref="E7:E19">LN(D7)</f>
        <v>4.603586940756538</v>
      </c>
      <c r="F7" s="5">
        <f aca="true" t="shared" si="3" ref="F7:F19">0.5*LN(D7+C7)-0.5*LN(D7-C7)</f>
        <v>0.10049540072096486</v>
      </c>
      <c r="H7" s="7">
        <f>$H$3*EXP(-$H$4*A7)</f>
        <v>50</v>
      </c>
      <c r="I7" s="18">
        <f>D7-H7</f>
        <v>49.84180074399957</v>
      </c>
      <c r="J7" s="19">
        <f>I7*I7</f>
        <v>2484.205101404556</v>
      </c>
      <c r="K7" s="19">
        <f>J7/C7^2</f>
        <v>24.84205101404556</v>
      </c>
      <c r="L7" s="19"/>
      <c r="M7" s="20"/>
    </row>
    <row r="8" spans="1:13" ht="12.75">
      <c r="A8" s="9">
        <v>0.5</v>
      </c>
      <c r="B8" s="7">
        <f t="shared" si="0"/>
        <v>77.8800783071405</v>
      </c>
      <c r="C8" s="7">
        <f t="shared" si="1"/>
        <v>8.824969025845954</v>
      </c>
      <c r="D8" s="7">
        <v>82.34465032227742</v>
      </c>
      <c r="E8" s="5">
        <f t="shared" si="2"/>
        <v>4.410913491821041</v>
      </c>
      <c r="F8" s="5">
        <f t="shared" si="3"/>
        <v>0.107584288642804</v>
      </c>
      <c r="H8" s="7">
        <f aca="true" t="shared" si="4" ref="H8:H19">$H$3*EXP(-$H$4*A8)</f>
        <v>30.326532985631673</v>
      </c>
      <c r="I8" s="18">
        <f aca="true" t="shared" si="5" ref="I8:I19">D8-H8</f>
        <v>52.018117336645744</v>
      </c>
      <c r="J8" s="19">
        <f aca="true" t="shared" si="6" ref="J8:J19">I8*I8</f>
        <v>2705.8845312490444</v>
      </c>
      <c r="K8" s="19">
        <f aca="true" t="shared" si="7" ref="K8:K19">J8/C8^2</f>
        <v>34.74424512745968</v>
      </c>
      <c r="L8" s="19"/>
      <c r="M8" s="20"/>
    </row>
    <row r="9" spans="1:13" ht="12.75">
      <c r="A9" s="9">
        <v>1</v>
      </c>
      <c r="B9" s="7">
        <f t="shared" si="0"/>
        <v>60.653065971263345</v>
      </c>
      <c r="C9" s="7">
        <f t="shared" si="1"/>
        <v>7.788007830714049</v>
      </c>
      <c r="D9" s="7">
        <v>67.57673841192036</v>
      </c>
      <c r="E9" s="5">
        <f t="shared" si="2"/>
        <v>4.21326381749821</v>
      </c>
      <c r="F9" s="5">
        <f t="shared" si="3"/>
        <v>0.11576120891677544</v>
      </c>
      <c r="H9" s="7">
        <f t="shared" si="4"/>
        <v>18.393972058572118</v>
      </c>
      <c r="I9" s="18">
        <f t="shared" si="5"/>
        <v>49.18276635334824</v>
      </c>
      <c r="J9" s="19">
        <f t="shared" si="6"/>
        <v>2418.944506168044</v>
      </c>
      <c r="K9" s="19">
        <f t="shared" si="7"/>
        <v>39.881652599624715</v>
      </c>
      <c r="L9" s="19"/>
      <c r="M9" s="20"/>
    </row>
    <row r="10" spans="1:13" ht="12.75">
      <c r="A10" s="9">
        <v>1.5</v>
      </c>
      <c r="B10" s="7">
        <f t="shared" si="0"/>
        <v>47.236655274101466</v>
      </c>
      <c r="C10" s="7">
        <f t="shared" si="1"/>
        <v>6.872892787909722</v>
      </c>
      <c r="D10" s="7">
        <v>43.52513324933894</v>
      </c>
      <c r="E10" s="5">
        <f t="shared" si="2"/>
        <v>3.77333854709331</v>
      </c>
      <c r="F10" s="5">
        <f t="shared" si="3"/>
        <v>0.15923872531901107</v>
      </c>
      <c r="H10" s="7">
        <f t="shared" si="4"/>
        <v>11.156508007421492</v>
      </c>
      <c r="I10" s="18">
        <f t="shared" si="5"/>
        <v>32.36862524191745</v>
      </c>
      <c r="J10" s="19">
        <f t="shared" si="6"/>
        <v>1047.7279000516955</v>
      </c>
      <c r="K10" s="19">
        <f t="shared" si="7"/>
        <v>22.180399818150025</v>
      </c>
      <c r="L10" s="19"/>
      <c r="M10" s="20"/>
    </row>
    <row r="11" spans="1:13" ht="12.75">
      <c r="A11" s="9">
        <v>2</v>
      </c>
      <c r="B11" s="7">
        <f t="shared" si="0"/>
        <v>36.787944117144235</v>
      </c>
      <c r="C11" s="7">
        <f t="shared" si="1"/>
        <v>6.065306597126335</v>
      </c>
      <c r="D11" s="7">
        <v>41.968551735625745</v>
      </c>
      <c r="E11" s="5">
        <f t="shared" si="2"/>
        <v>3.736920569617061</v>
      </c>
      <c r="F11" s="5">
        <f t="shared" si="3"/>
        <v>0.14553922946814768</v>
      </c>
      <c r="H11" s="7">
        <f t="shared" si="4"/>
        <v>6.766764161830635</v>
      </c>
      <c r="I11" s="18">
        <f t="shared" si="5"/>
        <v>35.20178757379511</v>
      </c>
      <c r="J11" s="19">
        <f t="shared" si="6"/>
        <v>1239.1658483905958</v>
      </c>
      <c r="K11" s="19">
        <f t="shared" si="7"/>
        <v>33.684020081271925</v>
      </c>
      <c r="L11" s="19"/>
      <c r="M11" s="20"/>
    </row>
    <row r="12" spans="1:13" ht="12.75">
      <c r="A12" s="9">
        <v>3</v>
      </c>
      <c r="B12" s="7">
        <f t="shared" si="0"/>
        <v>22.313016014842983</v>
      </c>
      <c r="C12" s="7">
        <f t="shared" si="1"/>
        <v>4.723665527410147</v>
      </c>
      <c r="D12" s="7">
        <v>26.611381478622793</v>
      </c>
      <c r="E12" s="5">
        <f t="shared" si="2"/>
        <v>3.2813389994113855</v>
      </c>
      <c r="F12" s="5">
        <f t="shared" si="3"/>
        <v>0.17940580990374055</v>
      </c>
      <c r="H12" s="7">
        <f t="shared" si="4"/>
        <v>2.4893534183931973</v>
      </c>
      <c r="I12" s="18">
        <f t="shared" si="5"/>
        <v>24.122028060229596</v>
      </c>
      <c r="J12" s="19">
        <f t="shared" si="6"/>
        <v>581.8722377385039</v>
      </c>
      <c r="K12" s="19">
        <f t="shared" si="7"/>
        <v>26.077704482058053</v>
      </c>
      <c r="L12" s="19"/>
      <c r="M12" s="20"/>
    </row>
    <row r="13" spans="1:13" ht="12.75">
      <c r="A13" s="9">
        <v>4</v>
      </c>
      <c r="B13" s="7">
        <f t="shared" si="0"/>
        <v>13.53352832366127</v>
      </c>
      <c r="C13" s="7">
        <f t="shared" si="1"/>
        <v>3.6787944117144233</v>
      </c>
      <c r="D13" s="7">
        <v>10.512725129156546</v>
      </c>
      <c r="E13" s="5">
        <f t="shared" si="2"/>
        <v>2.3525864404473156</v>
      </c>
      <c r="F13" s="5">
        <f t="shared" si="3"/>
        <v>0.36537227752577783</v>
      </c>
      <c r="H13" s="7">
        <f t="shared" si="4"/>
        <v>0.9157819444367089</v>
      </c>
      <c r="I13" s="18">
        <f t="shared" si="5"/>
        <v>9.596943184719837</v>
      </c>
      <c r="J13" s="19">
        <f t="shared" si="6"/>
        <v>92.10131849074052</v>
      </c>
      <c r="K13" s="19">
        <f t="shared" si="7"/>
        <v>6.805418091135604</v>
      </c>
      <c r="L13" s="19"/>
      <c r="M13" s="20"/>
    </row>
    <row r="14" spans="1:13" ht="12.75">
      <c r="A14" s="9">
        <v>5</v>
      </c>
      <c r="B14" s="7">
        <f t="shared" si="0"/>
        <v>8.20849986238988</v>
      </c>
      <c r="C14" s="7">
        <f t="shared" si="1"/>
        <v>2.865047968601901</v>
      </c>
      <c r="D14" s="7">
        <v>8.24340571932233</v>
      </c>
      <c r="E14" s="5">
        <f t="shared" si="2"/>
        <v>2.1094135739818163</v>
      </c>
      <c r="F14" s="5">
        <f t="shared" si="3"/>
        <v>0.36266166759003915</v>
      </c>
      <c r="H14" s="7">
        <f t="shared" si="4"/>
        <v>0.33689734995427334</v>
      </c>
      <c r="I14" s="18">
        <f t="shared" si="5"/>
        <v>7.906508369368058</v>
      </c>
      <c r="J14" s="19">
        <f t="shared" si="6"/>
        <v>62.512874594887144</v>
      </c>
      <c r="K14" s="19">
        <f t="shared" si="7"/>
        <v>7.615627172184261</v>
      </c>
      <c r="L14" s="19"/>
      <c r="M14" s="20"/>
    </row>
    <row r="15" spans="1:13" ht="12.75">
      <c r="A15" s="9">
        <v>6</v>
      </c>
      <c r="B15" s="7">
        <f t="shared" si="0"/>
        <v>4.978706836786395</v>
      </c>
      <c r="C15" s="7">
        <f t="shared" si="1"/>
        <v>2.2313016014842986</v>
      </c>
      <c r="D15" s="7">
        <v>5.146607473860501</v>
      </c>
      <c r="E15" s="5">
        <f t="shared" si="2"/>
        <v>1.6383377546694735</v>
      </c>
      <c r="F15" s="5">
        <f t="shared" si="3"/>
        <v>0.46425776527894547</v>
      </c>
      <c r="H15" s="7">
        <f t="shared" si="4"/>
        <v>0.12393760883331792</v>
      </c>
      <c r="I15" s="18">
        <f t="shared" si="5"/>
        <v>5.022669865027184</v>
      </c>
      <c r="J15" s="19">
        <f t="shared" si="6"/>
        <v>25.22721257305219</v>
      </c>
      <c r="K15" s="19">
        <f t="shared" si="7"/>
        <v>5.0670210960514375</v>
      </c>
      <c r="L15" s="19"/>
      <c r="M15" s="20"/>
    </row>
    <row r="16" spans="1:13" ht="12.75">
      <c r="A16" s="9">
        <v>7</v>
      </c>
      <c r="B16" s="7">
        <f t="shared" si="0"/>
        <v>3.0197383422318502</v>
      </c>
      <c r="C16" s="7">
        <f t="shared" si="1"/>
        <v>1.7377394345044512</v>
      </c>
      <c r="D16" s="7">
        <v>2.032250220867602</v>
      </c>
      <c r="E16" s="5">
        <f t="shared" si="2"/>
        <v>0.7091436623258535</v>
      </c>
      <c r="F16" s="5">
        <f t="shared" si="3"/>
        <v>1.2747559540316697</v>
      </c>
      <c r="H16" s="7">
        <f t="shared" si="4"/>
        <v>0.045594098277725814</v>
      </c>
      <c r="I16" s="18">
        <f t="shared" si="5"/>
        <v>1.986656122589876</v>
      </c>
      <c r="J16" s="19">
        <f t="shared" si="6"/>
        <v>3.9468025494238406</v>
      </c>
      <c r="K16" s="19">
        <f t="shared" si="7"/>
        <v>1.3070015021588954</v>
      </c>
      <c r="L16" s="19"/>
      <c r="M16" s="20"/>
    </row>
    <row r="17" spans="1:13" ht="12.75">
      <c r="A17" s="9">
        <v>8</v>
      </c>
      <c r="B17" s="7">
        <f t="shared" si="0"/>
        <v>1.8315638888734178</v>
      </c>
      <c r="C17" s="7">
        <f t="shared" si="1"/>
        <v>1.3533528323661268</v>
      </c>
      <c r="D17" s="7">
        <v>1.208264030402557</v>
      </c>
      <c r="E17" s="5">
        <f t="shared" si="2"/>
        <v>0.1891846438441082</v>
      </c>
      <c r="F17" s="5" t="e">
        <f t="shared" si="3"/>
        <v>#NUM!</v>
      </c>
      <c r="H17" s="7">
        <f t="shared" si="4"/>
        <v>0.016773131395125592</v>
      </c>
      <c r="I17" s="18">
        <f t="shared" si="5"/>
        <v>1.1914908990074313</v>
      </c>
      <c r="J17" s="19">
        <f t="shared" si="6"/>
        <v>1.4196505624175368</v>
      </c>
      <c r="K17" s="19">
        <f t="shared" si="7"/>
        <v>0.7751029440151028</v>
      </c>
      <c r="L17" s="19"/>
      <c r="M17" s="20"/>
    </row>
    <row r="18" spans="1:13" ht="12.75">
      <c r="A18" s="9">
        <v>9</v>
      </c>
      <c r="B18" s="7">
        <f t="shared" si="0"/>
        <v>1.1108996538242306</v>
      </c>
      <c r="C18" s="7">
        <f t="shared" si="1"/>
        <v>1.0539922456186432</v>
      </c>
      <c r="D18" s="7">
        <v>0.33645852379271624</v>
      </c>
      <c r="E18" s="5">
        <f t="shared" si="2"/>
        <v>-1.0892803951681547</v>
      </c>
      <c r="F18" s="5" t="e">
        <f t="shared" si="3"/>
        <v>#NUM!</v>
      </c>
      <c r="H18" s="7">
        <f t="shared" si="4"/>
        <v>0.006170490204333978</v>
      </c>
      <c r="I18" s="18">
        <f t="shared" si="5"/>
        <v>0.33028803358838227</v>
      </c>
      <c r="J18" s="19">
        <f t="shared" si="6"/>
        <v>0.10909018513168034</v>
      </c>
      <c r="K18" s="19">
        <f t="shared" si="7"/>
        <v>0.09819985518596704</v>
      </c>
      <c r="L18" s="19"/>
      <c r="M18" s="20"/>
    </row>
    <row r="19" spans="1:13" ht="17.25" customHeight="1">
      <c r="A19" s="10">
        <v>10</v>
      </c>
      <c r="B19" s="10">
        <f t="shared" si="0"/>
        <v>0.6737946999085467</v>
      </c>
      <c r="C19" s="8">
        <f t="shared" si="1"/>
        <v>0.820849986238988</v>
      </c>
      <c r="D19" s="8">
        <v>0.8818749915712374</v>
      </c>
      <c r="E19" s="6">
        <f t="shared" si="2"/>
        <v>-0.1257049659328334</v>
      </c>
      <c r="F19" s="6">
        <f t="shared" si="3"/>
        <v>1.6643507355963727</v>
      </c>
      <c r="H19" s="8">
        <f t="shared" si="4"/>
        <v>0.0022699964881242427</v>
      </c>
      <c r="I19" s="8">
        <f t="shared" si="5"/>
        <v>0.8796049950831132</v>
      </c>
      <c r="J19" s="8">
        <f t="shared" si="6"/>
        <v>0.7737049473751636</v>
      </c>
      <c r="K19" s="8">
        <f t="shared" si="7"/>
        <v>1.148279954532408</v>
      </c>
      <c r="L19" s="22"/>
      <c r="M19" s="23"/>
    </row>
    <row r="21" spans="10:11" ht="12.75">
      <c r="J21" s="19">
        <f>SUM(J7:J19)</f>
        <v>10663.890778905467</v>
      </c>
      <c r="K21" s="19">
        <f>SUM(K7:K19)</f>
        <v>204.22672373787358</v>
      </c>
    </row>
    <row r="24" ht="20.25" customHeight="1"/>
    <row r="37" ht="18" customHeight="1"/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workbookViewId="0" topLeftCell="A1">
      <selection activeCell="N21" sqref="N21"/>
      <selection activeCell="F27" sqref="F27"/>
    </sheetView>
  </sheetViews>
  <sheetFormatPr defaultColWidth="9.140625" defaultRowHeight="12.75"/>
  <cols>
    <col min="14" max="14" width="10.421875" style="0" customWidth="1"/>
  </cols>
  <sheetData>
    <row r="1" spans="1:10" ht="23.25">
      <c r="A1" s="1" t="s">
        <v>8</v>
      </c>
      <c r="B1" s="2"/>
      <c r="C1" s="2"/>
      <c r="D1" s="2"/>
      <c r="E1" s="2"/>
      <c r="F1" s="2"/>
      <c r="J1" s="2"/>
    </row>
    <row r="2" ht="18">
      <c r="I2" s="13" t="s">
        <v>9</v>
      </c>
    </row>
    <row r="3" spans="1:2" ht="12.75">
      <c r="A3" t="s">
        <v>0</v>
      </c>
      <c r="B3">
        <v>100</v>
      </c>
    </row>
    <row r="4" spans="1:2" ht="12.75">
      <c r="A4" t="s">
        <v>1</v>
      </c>
      <c r="B4">
        <v>0.5</v>
      </c>
    </row>
    <row r="6" spans="1:15" s="4" customFormat="1" ht="20.25" customHeight="1">
      <c r="A6" s="3" t="s">
        <v>2</v>
      </c>
      <c r="B6" s="3" t="s">
        <v>3</v>
      </c>
      <c r="C6" s="3" t="s">
        <v>18</v>
      </c>
      <c r="D6" s="3" t="s">
        <v>4</v>
      </c>
      <c r="E6" s="3" t="s">
        <v>5</v>
      </c>
      <c r="F6" s="24" t="s">
        <v>16</v>
      </c>
      <c r="I6" s="3" t="s">
        <v>2</v>
      </c>
      <c r="J6" s="3" t="s">
        <v>18</v>
      </c>
      <c r="K6" s="3" t="s">
        <v>4</v>
      </c>
      <c r="L6" s="3" t="s">
        <v>6</v>
      </c>
      <c r="M6" s="3" t="s">
        <v>7</v>
      </c>
      <c r="N6" s="3" t="s">
        <v>17</v>
      </c>
      <c r="O6" s="24" t="s">
        <v>19</v>
      </c>
    </row>
    <row r="7" spans="1:15" ht="12.75">
      <c r="A7" s="9">
        <v>0</v>
      </c>
      <c r="B7" s="7">
        <f aca="true" t="shared" si="0" ref="B7:B19">$B$3*EXP(-$B$4*A7)</f>
        <v>100</v>
      </c>
      <c r="C7" s="7">
        <f aca="true" t="shared" si="1" ref="C7:C19">SQRT(B7)</f>
        <v>10</v>
      </c>
      <c r="D7" s="7">
        <f aca="true" ca="1" t="shared" si="2" ref="D7:D19">B7+C7*(2*RAND()-1)</f>
        <v>96.71537238780391</v>
      </c>
      <c r="E7" s="5">
        <f aca="true" t="shared" si="3" ref="E7:E19">LN(D7)</f>
        <v>4.571772359709094</v>
      </c>
      <c r="F7" s="5">
        <f aca="true" t="shared" si="4" ref="F7:F19">0.5*LN(D7+C7)-0.5*LN(D7-C7)</f>
        <v>0.10376702273158322</v>
      </c>
      <c r="I7" s="9">
        <v>0</v>
      </c>
      <c r="J7" s="7">
        <f>C7</f>
        <v>10</v>
      </c>
      <c r="K7" s="7">
        <f aca="true" t="shared" si="5" ref="K7:K19">D7</f>
        <v>96.71537238780391</v>
      </c>
      <c r="L7" s="7">
        <v>5</v>
      </c>
      <c r="M7" s="7">
        <f aca="true" t="shared" si="6" ref="M7:M19">K7+L7</f>
        <v>101.71537238780391</v>
      </c>
      <c r="N7" s="11">
        <f aca="true" t="shared" si="7" ref="N7:N19">1/M7</f>
        <v>0.00983135564000456</v>
      </c>
      <c r="O7" s="5">
        <f>0.5/(M7-J7)-0.5/(M7+J7)</f>
        <v>0.000975989013050624</v>
      </c>
    </row>
    <row r="8" spans="1:15" ht="12.75">
      <c r="A8" s="9">
        <v>0.5</v>
      </c>
      <c r="B8" s="7">
        <f t="shared" si="0"/>
        <v>77.8800783071405</v>
      </c>
      <c r="C8" s="7">
        <f t="shared" si="1"/>
        <v>8.824969025845954</v>
      </c>
      <c r="D8" s="7">
        <f ca="1" t="shared" si="2"/>
        <v>83.08571628538351</v>
      </c>
      <c r="E8" s="5">
        <f t="shared" si="3"/>
        <v>4.419872801231541</v>
      </c>
      <c r="F8" s="5">
        <f t="shared" si="4"/>
        <v>0.10661739111349489</v>
      </c>
      <c r="I8" s="9">
        <v>0.5</v>
      </c>
      <c r="J8" s="7">
        <f>C8</f>
        <v>8.824969025845954</v>
      </c>
      <c r="K8" s="7">
        <f t="shared" si="5"/>
        <v>83.08571628538351</v>
      </c>
      <c r="L8" s="7">
        <f aca="true" t="shared" si="8" ref="L8:L19">$L$7</f>
        <v>5</v>
      </c>
      <c r="M8" s="7">
        <f t="shared" si="6"/>
        <v>88.08571628538351</v>
      </c>
      <c r="N8" s="11">
        <f t="shared" si="7"/>
        <v>0.011352578399432676</v>
      </c>
      <c r="O8" s="5">
        <f>0.5/(M8-J8)-0.5/(M8+J8)</f>
        <v>0.0011489029975775243</v>
      </c>
    </row>
    <row r="9" spans="1:15" ht="12.75">
      <c r="A9" s="9">
        <v>1</v>
      </c>
      <c r="B9" s="7">
        <f t="shared" si="0"/>
        <v>60.653065971263345</v>
      </c>
      <c r="C9" s="7">
        <f t="shared" si="1"/>
        <v>7.788007830714049</v>
      </c>
      <c r="D9" s="7">
        <f ca="1" t="shared" si="2"/>
        <v>66.77823414629245</v>
      </c>
      <c r="E9" s="5">
        <f t="shared" si="3"/>
        <v>4.201377191313126</v>
      </c>
      <c r="F9" s="5">
        <f t="shared" si="4"/>
        <v>0.11715805493042497</v>
      </c>
      <c r="I9" s="9">
        <v>1</v>
      </c>
      <c r="J9" s="7">
        <f aca="true" t="shared" si="9" ref="J9:J19">C9</f>
        <v>7.788007830714049</v>
      </c>
      <c r="K9" s="7">
        <f t="shared" si="5"/>
        <v>66.77823414629245</v>
      </c>
      <c r="L9" s="7">
        <f t="shared" si="8"/>
        <v>5</v>
      </c>
      <c r="M9" s="7">
        <f t="shared" si="6"/>
        <v>71.77823414629245</v>
      </c>
      <c r="N9" s="11">
        <f t="shared" si="7"/>
        <v>0.01393179996545865</v>
      </c>
      <c r="O9" s="5">
        <f>0.5/(M9-J9)-0.5/(M9+J9)</f>
        <v>0.001529621175397431</v>
      </c>
    </row>
    <row r="10" spans="1:15" ht="12.75">
      <c r="A10" s="9">
        <v>1.5</v>
      </c>
      <c r="B10" s="7">
        <f t="shared" si="0"/>
        <v>47.236655274101466</v>
      </c>
      <c r="C10" s="7">
        <f t="shared" si="1"/>
        <v>6.872892787909722</v>
      </c>
      <c r="D10" s="7">
        <f ca="1" t="shared" si="2"/>
        <v>44.45630301495282</v>
      </c>
      <c r="E10" s="5">
        <f t="shared" si="3"/>
        <v>3.794506752018653</v>
      </c>
      <c r="F10" s="5">
        <f t="shared" si="4"/>
        <v>0.15584848679458796</v>
      </c>
      <c r="I10" s="9">
        <v>1.5</v>
      </c>
      <c r="J10" s="7">
        <f t="shared" si="9"/>
        <v>6.872892787909722</v>
      </c>
      <c r="K10" s="7">
        <f t="shared" si="5"/>
        <v>44.45630301495282</v>
      </c>
      <c r="L10" s="7">
        <f t="shared" si="8"/>
        <v>5</v>
      </c>
      <c r="M10" s="7">
        <f t="shared" si="6"/>
        <v>49.45630301495282</v>
      </c>
      <c r="N10" s="11">
        <f t="shared" si="7"/>
        <v>0.020219869643261768</v>
      </c>
      <c r="O10" s="5">
        <f aca="true" t="shared" si="10" ref="O10:O19">0.5/(M10-J10)-0.5/(M10+J10)</f>
        <v>0.002865270180523065</v>
      </c>
    </row>
    <row r="11" spans="1:15" ht="12.75">
      <c r="A11" s="9">
        <v>2</v>
      </c>
      <c r="B11" s="7">
        <f t="shared" si="0"/>
        <v>36.787944117144235</v>
      </c>
      <c r="C11" s="7">
        <f t="shared" si="1"/>
        <v>6.065306597126335</v>
      </c>
      <c r="D11" s="7">
        <f ca="1" t="shared" si="2"/>
        <v>33.430460035754464</v>
      </c>
      <c r="E11" s="5">
        <f t="shared" si="3"/>
        <v>3.509467461502578</v>
      </c>
      <c r="F11" s="5">
        <f t="shared" si="4"/>
        <v>0.18346153030998313</v>
      </c>
      <c r="I11" s="9">
        <v>2</v>
      </c>
      <c r="J11" s="7">
        <f t="shared" si="9"/>
        <v>6.065306597126335</v>
      </c>
      <c r="K11" s="7">
        <f t="shared" si="5"/>
        <v>33.430460035754464</v>
      </c>
      <c r="L11" s="7">
        <f t="shared" si="8"/>
        <v>5</v>
      </c>
      <c r="M11" s="7">
        <f t="shared" si="6"/>
        <v>38.430460035754464</v>
      </c>
      <c r="N11" s="11">
        <f t="shared" si="7"/>
        <v>0.026021026005664052</v>
      </c>
      <c r="O11" s="5">
        <f t="shared" si="10"/>
        <v>0.004211689974662867</v>
      </c>
    </row>
    <row r="12" spans="1:15" ht="12.75">
      <c r="A12" s="9">
        <v>3</v>
      </c>
      <c r="B12" s="7">
        <f t="shared" si="0"/>
        <v>22.313016014842983</v>
      </c>
      <c r="C12" s="7">
        <f t="shared" si="1"/>
        <v>4.723665527410147</v>
      </c>
      <c r="D12" s="7">
        <f ca="1" t="shared" si="2"/>
        <v>22.094192265667818</v>
      </c>
      <c r="E12" s="5">
        <f t="shared" si="3"/>
        <v>3.0953147805787724</v>
      </c>
      <c r="F12" s="5">
        <f t="shared" si="4"/>
        <v>0.21714654839288494</v>
      </c>
      <c r="I12" s="9">
        <v>3</v>
      </c>
      <c r="J12" s="7">
        <f t="shared" si="9"/>
        <v>4.723665527410147</v>
      </c>
      <c r="K12" s="7">
        <f t="shared" si="5"/>
        <v>22.094192265667818</v>
      </c>
      <c r="L12" s="7">
        <f t="shared" si="8"/>
        <v>5</v>
      </c>
      <c r="M12" s="7">
        <f t="shared" si="6"/>
        <v>27.094192265667818</v>
      </c>
      <c r="N12" s="11">
        <f t="shared" si="7"/>
        <v>0.03690827872610699</v>
      </c>
      <c r="O12" s="5">
        <f t="shared" si="10"/>
        <v>0.006636391401492341</v>
      </c>
    </row>
    <row r="13" spans="1:15" ht="12.75">
      <c r="A13" s="9">
        <v>4</v>
      </c>
      <c r="B13" s="7">
        <f t="shared" si="0"/>
        <v>13.53352832366127</v>
      </c>
      <c r="C13" s="7">
        <f t="shared" si="1"/>
        <v>3.6787944117144233</v>
      </c>
      <c r="D13" s="7">
        <f ca="1" t="shared" si="2"/>
        <v>11.565175483890425</v>
      </c>
      <c r="E13" s="5">
        <f t="shared" si="3"/>
        <v>2.4479984692726</v>
      </c>
      <c r="F13" s="5">
        <f t="shared" si="4"/>
        <v>0.32952332563336006</v>
      </c>
      <c r="I13" s="9">
        <v>4</v>
      </c>
      <c r="J13" s="7">
        <f t="shared" si="9"/>
        <v>3.6787944117144233</v>
      </c>
      <c r="K13" s="7">
        <f t="shared" si="5"/>
        <v>11.565175483890425</v>
      </c>
      <c r="L13" s="7">
        <f t="shared" si="8"/>
        <v>5</v>
      </c>
      <c r="M13" s="7">
        <f t="shared" si="6"/>
        <v>16.565175483890425</v>
      </c>
      <c r="N13" s="11">
        <f t="shared" si="7"/>
        <v>0.06036760678886236</v>
      </c>
      <c r="O13" s="5">
        <f t="shared" si="10"/>
        <v>0.01410194008853903</v>
      </c>
    </row>
    <row r="14" spans="1:15" ht="12.75">
      <c r="A14" s="9">
        <v>5</v>
      </c>
      <c r="B14" s="7">
        <f t="shared" si="0"/>
        <v>8.20849986238988</v>
      </c>
      <c r="C14" s="7">
        <f t="shared" si="1"/>
        <v>2.865047968601901</v>
      </c>
      <c r="D14" s="7">
        <f ca="1" t="shared" si="2"/>
        <v>7.233018339721372</v>
      </c>
      <c r="E14" s="5">
        <f t="shared" si="3"/>
        <v>1.9786564234261264</v>
      </c>
      <c r="F14" s="5">
        <f t="shared" si="4"/>
        <v>0.4190227478225006</v>
      </c>
      <c r="I14" s="9">
        <v>5</v>
      </c>
      <c r="J14" s="7">
        <f t="shared" si="9"/>
        <v>2.865047968601901</v>
      </c>
      <c r="K14" s="7">
        <f t="shared" si="5"/>
        <v>7.233018339721372</v>
      </c>
      <c r="L14" s="7">
        <f t="shared" si="8"/>
        <v>5</v>
      </c>
      <c r="M14" s="7">
        <f t="shared" si="6"/>
        <v>12.233018339721372</v>
      </c>
      <c r="N14" s="11">
        <f t="shared" si="7"/>
        <v>0.08174597407026994</v>
      </c>
      <c r="O14" s="5">
        <f t="shared" si="10"/>
        <v>0.02025653042914872</v>
      </c>
    </row>
    <row r="15" spans="1:15" ht="12.75">
      <c r="A15" s="9">
        <v>6</v>
      </c>
      <c r="B15" s="7">
        <f t="shared" si="0"/>
        <v>4.978706836786395</v>
      </c>
      <c r="C15" s="7">
        <f t="shared" si="1"/>
        <v>2.2313016014842986</v>
      </c>
      <c r="D15" s="7">
        <f ca="1" t="shared" si="2"/>
        <v>6.323926985091319</v>
      </c>
      <c r="E15" s="5">
        <f t="shared" si="3"/>
        <v>1.844340373596089</v>
      </c>
      <c r="F15" s="5">
        <f t="shared" si="4"/>
        <v>0.3686779797141114</v>
      </c>
      <c r="I15" s="9">
        <v>6</v>
      </c>
      <c r="J15" s="7">
        <f t="shared" si="9"/>
        <v>2.2313016014842986</v>
      </c>
      <c r="K15" s="7">
        <f t="shared" si="5"/>
        <v>6.323926985091319</v>
      </c>
      <c r="L15" s="7">
        <f t="shared" si="8"/>
        <v>5</v>
      </c>
      <c r="M15" s="7">
        <f t="shared" si="6"/>
        <v>11.323926985091319</v>
      </c>
      <c r="N15" s="11">
        <f t="shared" si="7"/>
        <v>0.08830858776434752</v>
      </c>
      <c r="O15" s="5">
        <f t="shared" si="10"/>
        <v>0.018103482769478776</v>
      </c>
    </row>
    <row r="16" spans="1:15" ht="12.75">
      <c r="A16" s="9">
        <v>7</v>
      </c>
      <c r="B16" s="7">
        <f t="shared" si="0"/>
        <v>3.0197383422318502</v>
      </c>
      <c r="C16" s="7">
        <f t="shared" si="1"/>
        <v>1.7377394345044512</v>
      </c>
      <c r="D16" s="7">
        <f ca="1" t="shared" si="2"/>
        <v>1.9154463851949837</v>
      </c>
      <c r="E16" s="5">
        <f t="shared" si="3"/>
        <v>0.6499506947877136</v>
      </c>
      <c r="F16" s="5">
        <f t="shared" si="4"/>
        <v>1.5116095220283012</v>
      </c>
      <c r="I16" s="9">
        <v>7</v>
      </c>
      <c r="J16" s="7">
        <f t="shared" si="9"/>
        <v>1.7377394345044512</v>
      </c>
      <c r="K16" s="7">
        <f t="shared" si="5"/>
        <v>1.9154463851949837</v>
      </c>
      <c r="L16" s="7">
        <f t="shared" si="8"/>
        <v>5</v>
      </c>
      <c r="M16" s="7">
        <f t="shared" si="6"/>
        <v>6.915446385194984</v>
      </c>
      <c r="N16" s="11">
        <f t="shared" si="7"/>
        <v>0.14460382516172232</v>
      </c>
      <c r="O16" s="5">
        <f t="shared" si="10"/>
        <v>0.03878565769796094</v>
      </c>
    </row>
    <row r="17" spans="1:15" ht="12.75">
      <c r="A17" s="9">
        <v>8</v>
      </c>
      <c r="B17" s="7">
        <f t="shared" si="0"/>
        <v>1.8315638888734178</v>
      </c>
      <c r="C17" s="7">
        <f t="shared" si="1"/>
        <v>1.3533528323661268</v>
      </c>
      <c r="D17" s="7">
        <f ca="1" t="shared" si="2"/>
        <v>1.0350249613364348</v>
      </c>
      <c r="E17" s="5">
        <f t="shared" si="3"/>
        <v>0.034425543659786985</v>
      </c>
      <c r="F17" s="5" t="e">
        <f t="shared" si="4"/>
        <v>#NUM!</v>
      </c>
      <c r="I17" s="9">
        <v>8</v>
      </c>
      <c r="J17" s="7">
        <f t="shared" si="9"/>
        <v>1.3533528323661268</v>
      </c>
      <c r="K17" s="7">
        <f t="shared" si="5"/>
        <v>1.0350249613364348</v>
      </c>
      <c r="L17" s="7">
        <f t="shared" si="8"/>
        <v>5</v>
      </c>
      <c r="M17" s="7">
        <f t="shared" si="6"/>
        <v>6.035024961336434</v>
      </c>
      <c r="N17" s="11">
        <f t="shared" si="7"/>
        <v>0.16569939750150656</v>
      </c>
      <c r="O17" s="5">
        <f t="shared" si="10"/>
        <v>0.039125594208758344</v>
      </c>
    </row>
    <row r="18" spans="1:15" ht="12.75">
      <c r="A18" s="9">
        <v>9</v>
      </c>
      <c r="B18" s="7">
        <f t="shared" si="0"/>
        <v>1.1108996538242306</v>
      </c>
      <c r="C18" s="7">
        <f t="shared" si="1"/>
        <v>1.0539922456186432</v>
      </c>
      <c r="D18" s="7">
        <f ca="1" t="shared" si="2"/>
        <v>1.2219283933342173</v>
      </c>
      <c r="E18" s="5">
        <f t="shared" si="3"/>
        <v>0.20043026110630563</v>
      </c>
      <c r="F18" s="5">
        <f t="shared" si="4"/>
        <v>1.3032780459764148</v>
      </c>
      <c r="I18" s="9">
        <v>9</v>
      </c>
      <c r="J18" s="7">
        <f t="shared" si="9"/>
        <v>1.0539922456186432</v>
      </c>
      <c r="K18" s="7">
        <f t="shared" si="5"/>
        <v>1.2219283933342173</v>
      </c>
      <c r="L18" s="7">
        <f t="shared" si="8"/>
        <v>5</v>
      </c>
      <c r="M18" s="7">
        <f t="shared" si="6"/>
        <v>6.221928393334217</v>
      </c>
      <c r="N18" s="11">
        <f t="shared" si="7"/>
        <v>0.1607218754030241</v>
      </c>
      <c r="O18" s="5">
        <f t="shared" si="10"/>
        <v>0.02803059542947986</v>
      </c>
    </row>
    <row r="19" spans="1:15" ht="17.25" customHeight="1">
      <c r="A19" s="10">
        <v>10</v>
      </c>
      <c r="B19" s="10">
        <f t="shared" si="0"/>
        <v>0.6737946999085467</v>
      </c>
      <c r="C19" s="8">
        <f t="shared" si="1"/>
        <v>0.820849986238988</v>
      </c>
      <c r="D19" s="8">
        <f ca="1" t="shared" si="2"/>
        <v>1.476537996954175</v>
      </c>
      <c r="E19" s="6">
        <f t="shared" si="3"/>
        <v>0.3897001563469588</v>
      </c>
      <c r="F19" s="6">
        <f t="shared" si="4"/>
        <v>0.6269215073472193</v>
      </c>
      <c r="I19" s="10">
        <v>10</v>
      </c>
      <c r="J19" s="10">
        <f t="shared" si="9"/>
        <v>0.820849986238988</v>
      </c>
      <c r="K19" s="8">
        <f t="shared" si="5"/>
        <v>1.476537996954175</v>
      </c>
      <c r="L19" s="8">
        <f t="shared" si="8"/>
        <v>5</v>
      </c>
      <c r="M19" s="8">
        <f t="shared" si="6"/>
        <v>6.476537996954175</v>
      </c>
      <c r="N19" s="12">
        <f t="shared" si="7"/>
        <v>0.15440347921532863</v>
      </c>
      <c r="O19" s="6">
        <f t="shared" si="10"/>
        <v>0.019888906859701974</v>
      </c>
    </row>
    <row r="24" ht="20.25" customHeight="1"/>
    <row r="37" ht="18" customHeight="1"/>
  </sheetData>
  <printOptions gridLines="1"/>
  <pageMargins left="0.75" right="0.75" top="1" bottom="1" header="0.5" footer="0.5"/>
  <pageSetup horizontalDpi="300" verticalDpi="3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Percival</dc:creator>
  <cp:keywords/>
  <dc:description/>
  <cp:lastModifiedBy>percival</cp:lastModifiedBy>
  <dcterms:created xsi:type="dcterms:W3CDTF">2002-01-15T23:06:30Z</dcterms:created>
  <dcterms:modified xsi:type="dcterms:W3CDTF">2008-01-16T23:04:49Z</dcterms:modified>
  <cp:category/>
  <cp:version/>
  <cp:contentType/>
  <cp:contentStatus/>
</cp:coreProperties>
</file>