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3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1sfu-my.sharepoint.com/personal/mjbrydon_sfu_ca/Documents/Tutorials/BasicAnalytics/MonteCarlo/XLRisk/source/"/>
    </mc:Choice>
  </mc:AlternateContent>
  <xr:revisionPtr revIDLastSave="81" documentId="8_{B0DB0470-58F7-4A69-98DE-6E3DACACED2E}" xr6:coauthVersionLast="47" xr6:coauthVersionMax="47" xr10:uidLastSave="{6863FB41-4532-49BD-81DB-270596D58005}"/>
  <bookViews>
    <workbookView xWindow="-120" yWindow="-120" windowWidth="21240" windowHeight="14910" activeTab="3" xr2:uid="{89F4A305-015D-4416-8B64-1B29C6E05FFC}"/>
  </bookViews>
  <sheets>
    <sheet name="Model" sheetId="1" r:id="rId1"/>
    <sheet name="Assumptions" sheetId="2" r:id="rId2"/>
    <sheet name="Sensitivity Analysis" sheetId="4" r:id="rId3"/>
    <sheet name="Manual Sim" sheetId="5" r:id="rId4"/>
  </sheets>
  <definedNames>
    <definedName name="_xlchart.v1.0" hidden="1">'Manual Sim'!$B$6</definedName>
    <definedName name="_xlchart.v1.1" hidden="1">'Manual Sim'!$B$7:$B$106</definedName>
    <definedName name="_xlchart.v1.2" hidden="1">'Manual Sim'!$C$6</definedName>
    <definedName name="_xlchart.v1.3" hidden="1">'Manual Sim'!$C$7:$C$106</definedName>
    <definedName name="_xlchart.v1.4" hidden="1">'Manual Sim'!$D$7:$D$106</definedName>
    <definedName name="Borrowing_rate">Assumptions!$B$2</definedName>
    <definedName name="Inflation_rate">Assumptions!$B$3</definedName>
    <definedName name="Operating_cost">Assumptions!#REF!</definedName>
    <definedName name="Real_interest_rate">Assumptions!$B$6</definedName>
    <definedName name="Term">Assumptions!$B$4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5" l="1"/>
  <c r="C8" i="5" s="1"/>
  <c r="B9" i="5"/>
  <c r="C9" i="5" s="1"/>
  <c r="B10" i="5"/>
  <c r="C10" i="5" s="1"/>
  <c r="B11" i="5"/>
  <c r="C11" i="5" s="1"/>
  <c r="B12" i="5"/>
  <c r="C12" i="5" s="1"/>
  <c r="B13" i="5"/>
  <c r="C13" i="5" s="1"/>
  <c r="B14" i="5"/>
  <c r="C14" i="5" s="1"/>
  <c r="B15" i="5"/>
  <c r="C15" i="5" s="1"/>
  <c r="B16" i="5"/>
  <c r="C16" i="5" s="1"/>
  <c r="B17" i="5"/>
  <c r="C17" i="5" s="1"/>
  <c r="B18" i="5"/>
  <c r="C18" i="5" s="1"/>
  <c r="B19" i="5"/>
  <c r="C19" i="5" s="1"/>
  <c r="B20" i="5"/>
  <c r="C20" i="5" s="1"/>
  <c r="B21" i="5"/>
  <c r="C21" i="5" s="1"/>
  <c r="B22" i="5"/>
  <c r="C22" i="5" s="1"/>
  <c r="B23" i="5"/>
  <c r="C23" i="5" s="1"/>
  <c r="B24" i="5"/>
  <c r="C24" i="5" s="1"/>
  <c r="B25" i="5"/>
  <c r="C25" i="5" s="1"/>
  <c r="B26" i="5"/>
  <c r="C26" i="5" s="1"/>
  <c r="B27" i="5"/>
  <c r="C27" i="5" s="1"/>
  <c r="B28" i="5"/>
  <c r="C28" i="5" s="1"/>
  <c r="B29" i="5"/>
  <c r="C29" i="5" s="1"/>
  <c r="B30" i="5"/>
  <c r="C30" i="5" s="1"/>
  <c r="B31" i="5"/>
  <c r="C31" i="5" s="1"/>
  <c r="B32" i="5"/>
  <c r="C32" i="5" s="1"/>
  <c r="B33" i="5"/>
  <c r="C33" i="5" s="1"/>
  <c r="B34" i="5"/>
  <c r="C34" i="5" s="1"/>
  <c r="B35" i="5"/>
  <c r="C35" i="5" s="1"/>
  <c r="B36" i="5"/>
  <c r="C36" i="5" s="1"/>
  <c r="B37" i="5"/>
  <c r="C37" i="5" s="1"/>
  <c r="B38" i="5"/>
  <c r="C38" i="5" s="1"/>
  <c r="B39" i="5"/>
  <c r="C39" i="5" s="1"/>
  <c r="B40" i="5"/>
  <c r="C40" i="5" s="1"/>
  <c r="B41" i="5"/>
  <c r="C41" i="5" s="1"/>
  <c r="B42" i="5"/>
  <c r="C42" i="5" s="1"/>
  <c r="B43" i="5"/>
  <c r="C43" i="5" s="1"/>
  <c r="B44" i="5"/>
  <c r="C44" i="5" s="1"/>
  <c r="B45" i="5"/>
  <c r="C45" i="5" s="1"/>
  <c r="B46" i="5"/>
  <c r="C46" i="5" s="1"/>
  <c r="B47" i="5"/>
  <c r="C47" i="5" s="1"/>
  <c r="B48" i="5"/>
  <c r="C48" i="5" s="1"/>
  <c r="B49" i="5"/>
  <c r="C49" i="5" s="1"/>
  <c r="B50" i="5"/>
  <c r="C50" i="5" s="1"/>
  <c r="B51" i="5"/>
  <c r="C51" i="5" s="1"/>
  <c r="B52" i="5"/>
  <c r="C52" i="5" s="1"/>
  <c r="B53" i="5"/>
  <c r="C53" i="5" s="1"/>
  <c r="B54" i="5"/>
  <c r="C54" i="5" s="1"/>
  <c r="B55" i="5"/>
  <c r="C55" i="5" s="1"/>
  <c r="B56" i="5"/>
  <c r="C56" i="5" s="1"/>
  <c r="B57" i="5"/>
  <c r="C57" i="5" s="1"/>
  <c r="B58" i="5"/>
  <c r="C58" i="5" s="1"/>
  <c r="B59" i="5"/>
  <c r="C59" i="5" s="1"/>
  <c r="B60" i="5"/>
  <c r="C60" i="5" s="1"/>
  <c r="B61" i="5"/>
  <c r="C61" i="5" s="1"/>
  <c r="B62" i="5"/>
  <c r="C62" i="5" s="1"/>
  <c r="B63" i="5"/>
  <c r="C63" i="5" s="1"/>
  <c r="B64" i="5"/>
  <c r="C64" i="5" s="1"/>
  <c r="B65" i="5"/>
  <c r="C65" i="5" s="1"/>
  <c r="B66" i="5"/>
  <c r="C66" i="5" s="1"/>
  <c r="B67" i="5"/>
  <c r="C67" i="5" s="1"/>
  <c r="B68" i="5"/>
  <c r="C68" i="5" s="1"/>
  <c r="B69" i="5"/>
  <c r="C69" i="5" s="1"/>
  <c r="B70" i="5"/>
  <c r="C70" i="5" s="1"/>
  <c r="B71" i="5"/>
  <c r="C71" i="5" s="1"/>
  <c r="B72" i="5"/>
  <c r="C72" i="5" s="1"/>
  <c r="B73" i="5"/>
  <c r="C73" i="5" s="1"/>
  <c r="B74" i="5"/>
  <c r="C74" i="5" s="1"/>
  <c r="B75" i="5"/>
  <c r="C75" i="5" s="1"/>
  <c r="B76" i="5"/>
  <c r="C76" i="5" s="1"/>
  <c r="B77" i="5"/>
  <c r="C77" i="5" s="1"/>
  <c r="B78" i="5"/>
  <c r="C78" i="5" s="1"/>
  <c r="B79" i="5"/>
  <c r="C79" i="5" s="1"/>
  <c r="B80" i="5"/>
  <c r="C80" i="5" s="1"/>
  <c r="B81" i="5"/>
  <c r="C81" i="5" s="1"/>
  <c r="B82" i="5"/>
  <c r="C82" i="5" s="1"/>
  <c r="B83" i="5"/>
  <c r="C83" i="5" s="1"/>
  <c r="B84" i="5"/>
  <c r="C84" i="5" s="1"/>
  <c r="B85" i="5"/>
  <c r="C85" i="5" s="1"/>
  <c r="B86" i="5"/>
  <c r="C86" i="5" s="1"/>
  <c r="B87" i="5"/>
  <c r="C87" i="5" s="1"/>
  <c r="B88" i="5"/>
  <c r="C88" i="5" s="1"/>
  <c r="B89" i="5"/>
  <c r="C89" i="5" s="1"/>
  <c r="B90" i="5"/>
  <c r="C90" i="5" s="1"/>
  <c r="B91" i="5"/>
  <c r="C91" i="5" s="1"/>
  <c r="B92" i="5"/>
  <c r="C92" i="5" s="1"/>
  <c r="B93" i="5"/>
  <c r="C93" i="5" s="1"/>
  <c r="B94" i="5"/>
  <c r="C94" i="5" s="1"/>
  <c r="B95" i="5"/>
  <c r="C95" i="5" s="1"/>
  <c r="B96" i="5"/>
  <c r="C96" i="5" s="1"/>
  <c r="B97" i="5"/>
  <c r="C97" i="5" s="1"/>
  <c r="B98" i="5"/>
  <c r="C98" i="5" s="1"/>
  <c r="B99" i="5"/>
  <c r="C99" i="5" s="1"/>
  <c r="B100" i="5"/>
  <c r="C100" i="5" s="1"/>
  <c r="B101" i="5"/>
  <c r="C101" i="5" s="1"/>
  <c r="B102" i="5"/>
  <c r="C102" i="5" s="1"/>
  <c r="B103" i="5"/>
  <c r="C103" i="5" s="1"/>
  <c r="B104" i="5"/>
  <c r="C104" i="5" s="1"/>
  <c r="B105" i="5"/>
  <c r="C105" i="5" s="1"/>
  <c r="B106" i="5"/>
  <c r="C106" i="5" s="1"/>
  <c r="B7" i="5"/>
  <c r="C7" i="5" s="1"/>
  <c r="D5" i="5"/>
  <c r="C115" i="5"/>
  <c r="B115" i="5"/>
  <c r="C114" i="5"/>
  <c r="C116" i="5" s="1"/>
  <c r="B114" i="5"/>
  <c r="B116" i="5" s="1"/>
  <c r="B112" i="5"/>
  <c r="C117" i="5" s="1"/>
  <c r="C34" i="4"/>
  <c r="B34" i="4"/>
  <c r="C33" i="4"/>
  <c r="B33" i="4"/>
  <c r="C32" i="4"/>
  <c r="B32" i="4"/>
  <c r="C118" i="5" l="1"/>
  <c r="B117" i="5"/>
  <c r="B118" i="5" s="1"/>
  <c r="B120" i="5" l="1"/>
  <c r="D6" i="5" s="1"/>
  <c r="B6" i="2" l="1"/>
  <c r="B30" i="4"/>
  <c r="B35" i="4" l="1"/>
  <c r="B36" i="4" s="1"/>
  <c r="C35" i="4"/>
  <c r="C36" i="4" s="1"/>
  <c r="C6" i="1"/>
  <c r="C7" i="1" s="1"/>
  <c r="D6" i="1"/>
  <c r="D7" i="1" s="1"/>
  <c r="B38" i="4" l="1"/>
  <c r="B3" i="4" s="1"/>
  <c r="C8" i="1"/>
</calcChain>
</file>

<file path=xl/sharedStrings.xml><?xml version="1.0" encoding="utf-8"?>
<sst xmlns="http://schemas.openxmlformats.org/spreadsheetml/2006/main" count="45" uniqueCount="29">
  <si>
    <t>Inputs</t>
  </si>
  <si>
    <t>Output</t>
  </si>
  <si>
    <t>Capital cost</t>
  </si>
  <si>
    <t>Borrowing rate</t>
  </si>
  <si>
    <t>Inflation rate</t>
  </si>
  <si>
    <t>Used</t>
  </si>
  <si>
    <t>New</t>
  </si>
  <si>
    <t>Term</t>
  </si>
  <si>
    <t>years</t>
  </si>
  <si>
    <t>Monthly debt service</t>
  </si>
  <si>
    <t>Total</t>
  </si>
  <si>
    <t>O&amp;M cost</t>
  </si>
  <si>
    <t>O&amp;M (inflation adjusted)</t>
  </si>
  <si>
    <t>Assumption</t>
  </si>
  <si>
    <t>Value</t>
  </si>
  <si>
    <t>Present value</t>
  </si>
  <si>
    <t>borrowing rate</t>
  </si>
  <si>
    <t>inflation rate</t>
  </si>
  <si>
    <t>New car premium</t>
  </si>
  <si>
    <t>Dummy model</t>
  </si>
  <si>
    <t>Real interest rate</t>
  </si>
  <si>
    <t xml:space="preserve">Sensitivity Analysis: New car premium </t>
  </si>
  <si>
    <t>Equivalent monthly cost</t>
  </si>
  <si>
    <t>Simulate Interest (Borrowing) Rates</t>
  </si>
  <si>
    <t>Iteration</t>
  </si>
  <si>
    <t>Uniform Random Variable</t>
  </si>
  <si>
    <t>mean</t>
  </si>
  <si>
    <t>std dev</t>
  </si>
  <si>
    <t>Normal Random Variable (Interest)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</si>
</sst>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0.0%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">
    <xf numFmtId="0" fontId="0" fillId="0" borderId="0" xfId="0"/>
    <xf numFmtId="9" fontId="0" fillId="0" borderId="0" xfId="0" applyNumberFormat="1"/>
    <xf numFmtId="0" fontId="2" fillId="0" borderId="0" xfId="0" applyFont="1"/>
    <xf numFmtId="0" fontId="2" fillId="0" borderId="1" xfId="0" applyFont="1" applyBorder="1"/>
    <xf numFmtId="0" fontId="0" fillId="0" borderId="1" xfId="0" applyBorder="1"/>
    <xf numFmtId="0" fontId="2" fillId="0" borderId="0" xfId="0" applyFont="1" applyAlignment="1">
      <alignment horizontal="right"/>
    </xf>
    <xf numFmtId="164" fontId="0" fillId="0" borderId="0" xfId="1" applyNumberFormat="1" applyFont="1"/>
    <xf numFmtId="164" fontId="0" fillId="0" borderId="0" xfId="0" applyNumberFormat="1"/>
    <xf numFmtId="10" fontId="2" fillId="0" borderId="0" xfId="0" applyNumberFormat="1" applyFont="1"/>
    <xf numFmtId="9" fontId="2" fillId="0" borderId="0" xfId="0" applyNumberFormat="1" applyFont="1"/>
    <xf numFmtId="165" fontId="2" fillId="0" borderId="0" xfId="0" applyNumberFormat="1" applyFont="1"/>
    <xf numFmtId="1" fontId="0" fillId="0" borderId="0" xfId="0" applyNumberFormat="1"/>
    <xf numFmtId="165" fontId="0" fillId="0" borderId="1" xfId="0" applyNumberFormat="1" applyBorder="1"/>
    <xf numFmtId="10" fontId="0" fillId="0" borderId="1" xfId="2" applyNumberFormat="1" applyFont="1" applyBorder="1"/>
    <xf numFmtId="10" fontId="0" fillId="0" borderId="0" xfId="0" applyNumberFormat="1"/>
    <xf numFmtId="0" fontId="2" fillId="0" borderId="0" xfId="0" applyFont="1" applyAlignment="1">
      <alignment wrapText="1"/>
    </xf>
    <xf numFmtId="2" fontId="0" fillId="0" borderId="0" xfId="0" applyNumberForma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textRotation="90"/>
    </xf>
  </cellXfs>
  <cellStyles count="3">
    <cellStyle name="Comma" xfId="1" builtinId="3"/>
    <cellStyle name="Normal" xfId="0" builtinId="0"/>
    <cellStyle name="Percent" xfId="2" builtinId="5"/>
  </cellStyles>
  <dxfs count="1"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</cx:chartData>
  <cx:chart>
    <cx:title pos="t" align="ctr" overlay="0">
      <cx:tx>
        <cx:txData>
          <cx:v>Uniform RV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Uniform RV</a:t>
          </a:r>
        </a:p>
      </cx:txPr>
    </cx:title>
    <cx:plotArea>
      <cx:plotAreaRegion>
        <cx:series layoutId="clusteredColumn" uniqueId="{46E29E91-100A-48AA-BEA8-E1C84DD8005B}">
          <cx:tx>
            <cx:txData>
              <cx:f>_xlchart.v1.0</cx:f>
              <cx:v>Uniform Random Variable</cx:v>
            </cx:txData>
          </cx:tx>
          <cx:dataId val="0"/>
          <cx:layoutPr>
            <cx:binning intervalClosed="r"/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_xlchart.v1.3</cx:f>
      </cx:numDim>
    </cx:data>
  </cx:chartData>
  <cx:chart>
    <cx:title pos="t" align="ctr" overlay="0">
      <cx:tx>
        <cx:txData>
          <cx:v>Normal RV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Normal RV</a:t>
          </a:r>
        </a:p>
      </cx:txPr>
    </cx:title>
    <cx:plotArea>
      <cx:plotAreaRegion>
        <cx:series layoutId="clusteredColumn" uniqueId="{00000000-CC3C-4338-886D-32DDEEC2EF97}">
          <cx:tx>
            <cx:txData>
              <cx:f>_xlchart.v1.2</cx:f>
              <cx:v>Normal Random Variable (Interest)</cx:v>
            </cx:txData>
          </cx:tx>
          <cx:dataId val="0"/>
          <cx:layoutPr>
            <cx:binning intervalClosed="r"/>
          </cx:layoutPr>
        </cx:series>
      </cx:plotAreaRegion>
      <cx:axis id="0">
        <cx:catScaling gapWidth="0"/>
        <cx:tickLabels/>
        <cx:numFmt formatCode="0.0%" sourceLinked="0"/>
      </cx:axis>
      <cx:axis id="1">
        <cx:valScaling/>
        <cx:majorGridlines/>
        <cx:tickLabels/>
      </cx:axis>
    </cx:plotArea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_xlchart.v1.4</cx:f>
      </cx:numDim>
    </cx:data>
  </cx:chartData>
  <cx:chart>
    <cx:title pos="t" align="ctr" overlay="0">
      <cx:tx>
        <cx:txData>
          <cx:v>New car premium (Output)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New car premium (Output)</a:t>
          </a:r>
        </a:p>
      </cx:txPr>
    </cx:title>
    <cx:plotArea>
      <cx:plotAreaRegion>
        <cx:series layoutId="clusteredColumn" uniqueId="{20610385-01EE-4268-9030-DAC05331A508}">
          <cx:dataId val="0"/>
          <cx:layoutPr>
            <cx:binning intervalClosed="r"/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microsoft.com/office/2014/relationships/chartEx" Target="../charts/chartEx3.xml"/><Relationship Id="rId2" Type="http://schemas.microsoft.com/office/2014/relationships/chartEx" Target="../charts/chartEx2.xml"/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452665</xdr:colOff>
      <xdr:row>5</xdr:row>
      <xdr:rowOff>14514</xdr:rowOff>
    </xdr:from>
    <xdr:to>
      <xdr:col>12</xdr:col>
      <xdr:colOff>455840</xdr:colOff>
      <xdr:row>17</xdr:row>
      <xdr:rowOff>181429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FC85768F-FF2D-F60E-099A-16FA629EA60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500665" y="967014"/>
              <a:ext cx="4270375" cy="283391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CA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12</xdr:col>
      <xdr:colOff>590550</xdr:colOff>
      <xdr:row>5</xdr:row>
      <xdr:rowOff>0</xdr:rowOff>
    </xdr:from>
    <xdr:to>
      <xdr:col>19</xdr:col>
      <xdr:colOff>588736</xdr:colOff>
      <xdr:row>17</xdr:row>
      <xdr:rowOff>151495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63CB3A27-A2DE-4634-8212-D2324515EE0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905750" y="952500"/>
              <a:ext cx="4265386" cy="281849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CA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12</xdr:col>
      <xdr:colOff>514350</xdr:colOff>
      <xdr:row>19</xdr:row>
      <xdr:rowOff>14287</xdr:rowOff>
    </xdr:from>
    <xdr:to>
      <xdr:col>20</xdr:col>
      <xdr:colOff>209550</xdr:colOff>
      <xdr:row>33</xdr:row>
      <xdr:rowOff>90487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Chart 3">
              <a:extLst>
                <a:ext uri="{FF2B5EF4-FFF2-40B4-BE49-F238E27FC236}">
                  <a16:creationId xmlns:a16="http://schemas.microsoft.com/office/drawing/2014/main" id="{0D94C679-2E10-506C-B37C-CA455D688F9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924800" y="4586287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CA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FE492-36AB-4C48-9AA4-DAF9E0A56D3C}">
  <dimension ref="A1:D9"/>
  <sheetViews>
    <sheetView zoomScale="200" zoomScaleNormal="200" workbookViewId="0">
      <selection activeCell="C8" sqref="C8"/>
    </sheetView>
  </sheetViews>
  <sheetFormatPr defaultRowHeight="15" x14ac:dyDescent="0.25"/>
  <cols>
    <col min="1" max="1" width="4.5703125" customWidth="1"/>
    <col min="2" max="2" width="20.42578125" bestFit="1" customWidth="1"/>
    <col min="3" max="4" width="10.140625" bestFit="1" customWidth="1"/>
  </cols>
  <sheetData>
    <row r="1" spans="1:4" x14ac:dyDescent="0.25">
      <c r="A1" s="2" t="s">
        <v>0</v>
      </c>
      <c r="C1" s="5" t="s">
        <v>5</v>
      </c>
      <c r="D1" s="5" t="s">
        <v>6</v>
      </c>
    </row>
    <row r="2" spans="1:4" x14ac:dyDescent="0.25">
      <c r="B2" t="s">
        <v>2</v>
      </c>
      <c r="C2" s="6">
        <v>30000</v>
      </c>
      <c r="D2" s="6">
        <v>60000</v>
      </c>
    </row>
    <row r="3" spans="1:4" x14ac:dyDescent="0.25">
      <c r="B3" t="s">
        <v>11</v>
      </c>
      <c r="C3" s="6">
        <v>8500</v>
      </c>
      <c r="D3" s="6">
        <v>4000</v>
      </c>
    </row>
    <row r="4" spans="1:4" x14ac:dyDescent="0.25">
      <c r="C4" s="6"/>
      <c r="D4" s="6"/>
    </row>
    <row r="5" spans="1:4" x14ac:dyDescent="0.25">
      <c r="A5" s="2" t="s">
        <v>1</v>
      </c>
      <c r="C5" s="6"/>
      <c r="D5" s="6"/>
    </row>
    <row r="6" spans="1:4" x14ac:dyDescent="0.25">
      <c r="A6" s="2"/>
      <c r="B6" t="s">
        <v>15</v>
      </c>
      <c r="C6" s="6">
        <f>C2+PV(Real_interest_rate,Term,-Model!C3)</f>
        <v>76136.036189546823</v>
      </c>
      <c r="D6" s="6">
        <f>D2+PV(Real_interest_rate,Term,-Model!D3)</f>
        <v>81711.075853904389</v>
      </c>
    </row>
    <row r="7" spans="1:4" x14ac:dyDescent="0.25">
      <c r="B7" t="s">
        <v>22</v>
      </c>
      <c r="C7" s="6">
        <f>PMT(Borrowing_rate/12,Term*12,-Model!C6)</f>
        <v>1226.1657359424426</v>
      </c>
      <c r="D7" s="6">
        <f>PMT(Borrowing_rate/12,Term*12,-Model!D6)</f>
        <v>1315.9513743218392</v>
      </c>
    </row>
    <row r="8" spans="1:4" x14ac:dyDescent="0.25">
      <c r="B8" t="s">
        <v>18</v>
      </c>
      <c r="C8" s="7">
        <f>D7-C7</f>
        <v>89.785638379396687</v>
      </c>
      <c r="D8" s="6"/>
    </row>
    <row r="9" spans="1:4" x14ac:dyDescent="0.25">
      <c r="C9" s="6"/>
      <c r="D9" s="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3D5C5-7114-42A4-9DFA-5B99ADD3FE35}">
  <dimension ref="A1:C6"/>
  <sheetViews>
    <sheetView zoomScale="200" zoomScaleNormal="200" workbookViewId="0">
      <selection activeCell="B2" sqref="B2"/>
    </sheetView>
  </sheetViews>
  <sheetFormatPr defaultRowHeight="15" x14ac:dyDescent="0.25"/>
  <cols>
    <col min="1" max="1" width="16.140625" customWidth="1"/>
    <col min="2" max="2" width="10.140625" customWidth="1"/>
  </cols>
  <sheetData>
    <row r="1" spans="1:3" x14ac:dyDescent="0.25">
      <c r="A1" s="3" t="s">
        <v>13</v>
      </c>
      <c r="B1" s="3" t="s">
        <v>14</v>
      </c>
    </row>
    <row r="2" spans="1:3" x14ac:dyDescent="0.25">
      <c r="A2" s="4" t="s">
        <v>3</v>
      </c>
      <c r="B2" s="12">
        <v>0.05</v>
      </c>
    </row>
    <row r="3" spans="1:3" x14ac:dyDescent="0.25">
      <c r="A3" s="4" t="s">
        <v>4</v>
      </c>
      <c r="B3" s="12">
        <v>0.02</v>
      </c>
    </row>
    <row r="4" spans="1:3" x14ac:dyDescent="0.25">
      <c r="A4" s="4" t="s">
        <v>7</v>
      </c>
      <c r="B4" s="4">
        <v>6</v>
      </c>
      <c r="C4" t="s">
        <v>8</v>
      </c>
    </row>
    <row r="6" spans="1:3" x14ac:dyDescent="0.25">
      <c r="A6" s="4" t="s">
        <v>20</v>
      </c>
      <c r="B6" s="13">
        <f>(1+Borrowing_rate)/(1+Inflation_rate)-1</f>
        <v>2.941176470588247E-2</v>
      </c>
    </row>
  </sheetData>
  <scenarios current="1" show="1">
    <scenario name="Worst case" locked="1" count="2" user="brydon">
      <inputCells r="B2" val="0.1" numFmtId="9"/>
      <inputCells r="B3" val="0.07" numFmtId="9"/>
    </scenario>
    <scenario name="Most likely case" locked="1" count="2" user="brydon" comment="Created by brydon on 2025-11-17">
      <inputCells r="B2" val="0.05" numFmtId="9"/>
      <inputCells r="B3" val="0.02" numFmtId="9"/>
    </scenario>
    <scenario name="Best case" locked="1" count="2" user="brydon">
      <inputCells r="B2" val="0.005" numFmtId="9"/>
      <inputCells r="B3" val="-0.005" numFmtId="9"/>
    </scenario>
  </scenario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BDEE3-F191-4572-83F9-1D758A6356E2}">
  <dimension ref="A1:R38"/>
  <sheetViews>
    <sheetView workbookViewId="0">
      <selection activeCell="J3" sqref="J3"/>
    </sheetView>
  </sheetViews>
  <sheetFormatPr defaultRowHeight="15" x14ac:dyDescent="0.25"/>
  <cols>
    <col min="1" max="1" width="9.28515625" customWidth="1"/>
    <col min="3" max="18" width="9.42578125" bestFit="1" customWidth="1"/>
  </cols>
  <sheetData>
    <row r="1" spans="1:18" x14ac:dyDescent="0.25">
      <c r="A1" s="2" t="s">
        <v>21</v>
      </c>
    </row>
    <row r="2" spans="1:18" x14ac:dyDescent="0.25">
      <c r="C2" s="17" t="s">
        <v>17</v>
      </c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</row>
    <row r="3" spans="1:18" x14ac:dyDescent="0.25">
      <c r="B3" s="7">
        <f>B38</f>
        <v>89.785638379396687</v>
      </c>
      <c r="C3" s="8">
        <v>-5.0000000000000001E-3</v>
      </c>
      <c r="D3" s="9">
        <v>0</v>
      </c>
      <c r="E3" s="8">
        <v>5.0000000000000001E-3</v>
      </c>
      <c r="F3" s="9">
        <v>0.01</v>
      </c>
      <c r="G3" s="8">
        <v>1.4999999999999999E-2</v>
      </c>
      <c r="H3" s="9">
        <v>0.02</v>
      </c>
      <c r="I3" s="8">
        <v>2.5000000000000001E-2</v>
      </c>
      <c r="J3" s="9">
        <v>0.03</v>
      </c>
      <c r="K3" s="8">
        <v>3.5000000000000003E-2</v>
      </c>
      <c r="L3" s="9">
        <v>0.04</v>
      </c>
      <c r="M3" s="8">
        <v>4.4999999999999998E-2</v>
      </c>
      <c r="N3" s="9">
        <v>0.05</v>
      </c>
      <c r="O3" s="8">
        <v>5.5E-2</v>
      </c>
      <c r="P3" s="9">
        <v>0.06</v>
      </c>
      <c r="Q3" s="8">
        <v>6.5000000000000002E-2</v>
      </c>
      <c r="R3" s="9">
        <v>7.0000000000000007E-2</v>
      </c>
    </row>
    <row r="4" spans="1:18" x14ac:dyDescent="0.25">
      <c r="A4" s="18" t="s">
        <v>16</v>
      </c>
      <c r="B4" s="10">
        <v>5.0000000000000001E-3</v>
      </c>
      <c r="C4" s="11">
        <f t="dataTable" ref="C4:R23" dt2D="1" dtr="1" r1="B29" r2="B28"/>
        <v>55.345053870677475</v>
      </c>
      <c r="D4" s="11">
        <v>48.878419819221563</v>
      </c>
      <c r="E4" s="11">
        <v>42.30347092182592</v>
      </c>
      <c r="F4" s="11">
        <v>35.618575973258658</v>
      </c>
      <c r="G4" s="11">
        <v>28.822084174590145</v>
      </c>
      <c r="H4" s="11">
        <v>21.912324970390955</v>
      </c>
      <c r="I4" s="11">
        <v>14.8876078852295</v>
      </c>
      <c r="J4" s="11">
        <v>7.74622235946822</v>
      </c>
      <c r="K4" s="11">
        <v>0.48643758437196993</v>
      </c>
      <c r="L4" s="11">
        <v>-6.8934976634768645</v>
      </c>
      <c r="M4" s="11">
        <v>-14.395355188457643</v>
      </c>
      <c r="N4" s="11">
        <v>-22.020927542878553</v>
      </c>
      <c r="O4" s="11">
        <v>-29.772028194645372</v>
      </c>
      <c r="P4" s="11">
        <v>-37.650491695613937</v>
      </c>
      <c r="Q4" s="11">
        <v>-45.658173850640424</v>
      </c>
      <c r="R4" s="11">
        <v>-53.796951887324212</v>
      </c>
    </row>
    <row r="5" spans="1:18" x14ac:dyDescent="0.25">
      <c r="A5" s="18"/>
      <c r="B5" s="10">
        <v>0.01</v>
      </c>
      <c r="C5" s="11">
        <v>62.547847131079152</v>
      </c>
      <c r="D5" s="11">
        <v>56.121879745439401</v>
      </c>
      <c r="E5" s="11">
        <v>49.588641251621084</v>
      </c>
      <c r="F5" s="11">
        <v>42.946519413075521</v>
      </c>
      <c r="G5" s="11">
        <v>36.193882653288711</v>
      </c>
      <c r="H5" s="11">
        <v>29.329079895188215</v>
      </c>
      <c r="I5" s="11">
        <v>22.350440399907484</v>
      </c>
      <c r="J5" s="11">
        <v>15.2562736048842</v>
      </c>
      <c r="K5" s="11">
        <v>8.0448689612528597</v>
      </c>
      <c r="L5" s="11">
        <v>0.71449577055636837</v>
      </c>
      <c r="M5" s="11">
        <v>-6.7365969792167562</v>
      </c>
      <c r="N5" s="11">
        <v>-14.310180778283666</v>
      </c>
      <c r="O5" s="11">
        <v>-22.008047760399677</v>
      </c>
      <c r="P5" s="11">
        <v>-29.832010868873112</v>
      </c>
      <c r="Q5" s="11">
        <v>-37.783904023262266</v>
      </c>
      <c r="R5" s="11">
        <v>-45.86558228675699</v>
      </c>
    </row>
    <row r="6" spans="1:18" x14ac:dyDescent="0.25">
      <c r="A6" s="18"/>
      <c r="B6" s="10">
        <v>1.4999999999999999E-2</v>
      </c>
      <c r="C6" s="11">
        <v>69.783925009399127</v>
      </c>
      <c r="D6" s="11">
        <v>63.397861195064706</v>
      </c>
      <c r="E6" s="11">
        <v>56.9055524270143</v>
      </c>
      <c r="F6" s="11">
        <v>50.30540511022582</v>
      </c>
      <c r="G6" s="11">
        <v>43.595806558847471</v>
      </c>
      <c r="H6" s="11">
        <v>36.775124837822432</v>
      </c>
      <c r="I6" s="11">
        <v>29.84170860393715</v>
      </c>
      <c r="J6" s="11">
        <v>22.793886946103612</v>
      </c>
      <c r="K6" s="11">
        <v>15.629969225022705</v>
      </c>
      <c r="L6" s="11">
        <v>8.3482449121509035</v>
      </c>
      <c r="M6" s="11">
        <v>0.94698342800620594</v>
      </c>
      <c r="N6" s="11">
        <v>-6.5755660202059971</v>
      </c>
      <c r="O6" s="11">
        <v>-14.221174601634857</v>
      </c>
      <c r="P6" s="11">
        <v>-21.991634025504027</v>
      </c>
      <c r="Q6" s="11">
        <v>-29.888756705498281</v>
      </c>
      <c r="R6" s="11">
        <v>-37.914375924828164</v>
      </c>
    </row>
    <row r="7" spans="1:18" x14ac:dyDescent="0.25">
      <c r="A7" s="18"/>
      <c r="B7" s="10">
        <v>0.02</v>
      </c>
      <c r="C7" s="11">
        <v>77.054045557375957</v>
      </c>
      <c r="D7" s="11">
        <v>70.707142849846605</v>
      </c>
      <c r="E7" s="11">
        <v>64.255004217897294</v>
      </c>
      <c r="F7" s="11">
        <v>57.696054389190522</v>
      </c>
      <c r="G7" s="11">
        <v>51.02869924528045</v>
      </c>
      <c r="H7" s="11">
        <v>44.251325665465629</v>
      </c>
      <c r="I7" s="11">
        <v>37.362301369954821</v>
      </c>
      <c r="J7" s="11">
        <v>30.35997476239163</v>
      </c>
      <c r="K7" s="11">
        <v>23.242674771715883</v>
      </c>
      <c r="L7" s="11">
        <v>16.008710693344028</v>
      </c>
      <c r="M7" s="11">
        <v>8.6563720296996962</v>
      </c>
      <c r="N7" s="11">
        <v>1.1839283300828356</v>
      </c>
      <c r="O7" s="11">
        <v>-6.4103709701309981</v>
      </c>
      <c r="P7" s="11">
        <v>-14.128296710952782</v>
      </c>
      <c r="Q7" s="11">
        <v>-21.971640169902457</v>
      </c>
      <c r="R7" s="11">
        <v>-29.942213224795978</v>
      </c>
    </row>
    <row r="8" spans="1:18" x14ac:dyDescent="0.25">
      <c r="A8" s="18"/>
      <c r="B8" s="10">
        <v>2.5000000000000001E-2</v>
      </c>
      <c r="C8" s="11">
        <v>84.358932331962023</v>
      </c>
      <c r="D8" s="11">
        <v>78.050468244625563</v>
      </c>
      <c r="E8" s="11">
        <v>71.637760580075792</v>
      </c>
      <c r="F8" s="11">
        <v>65.119252077944566</v>
      </c>
      <c r="G8" s="11">
        <v>58.49336687218215</v>
      </c>
      <c r="H8" s="11">
        <v>51.758510337040889</v>
      </c>
      <c r="I8" s="11">
        <v>44.913068932416991</v>
      </c>
      <c r="J8" s="11">
        <v>37.955410048492013</v>
      </c>
      <c r="K8" s="11">
        <v>30.883881849785666</v>
      </c>
      <c r="L8" s="11">
        <v>23.69681311851491</v>
      </c>
      <c r="M8" s="11">
        <v>16.392513097305255</v>
      </c>
      <c r="N8" s="11">
        <v>8.969271331246091</v>
      </c>
      <c r="O8" s="11">
        <v>1.4253575093121071</v>
      </c>
      <c r="P8" s="11">
        <v>-6.2409786948956025</v>
      </c>
      <c r="Q8" s="11">
        <v>-14.031507783043025</v>
      </c>
      <c r="R8" s="11">
        <v>-21.948020592619741</v>
      </c>
    </row>
    <row r="9" spans="1:18" x14ac:dyDescent="0.25">
      <c r="A9" s="18"/>
      <c r="B9" s="10">
        <v>0.03</v>
      </c>
      <c r="C9" s="11">
        <v>91.699275262070387</v>
      </c>
      <c r="D9" s="11">
        <v>85.428546657611605</v>
      </c>
      <c r="E9" s="11">
        <v>79.054550569713456</v>
      </c>
      <c r="F9" s="11">
        <v>72.575747447099502</v>
      </c>
      <c r="G9" s="11">
        <v>65.990579369039551</v>
      </c>
      <c r="H9" s="11">
        <v>59.297469893435846</v>
      </c>
      <c r="I9" s="11">
        <v>52.494823904251689</v>
      </c>
      <c r="J9" s="11">
        <v>45.581027458316157</v>
      </c>
      <c r="K9" s="11">
        <v>38.554447631474886</v>
      </c>
      <c r="L9" s="11">
        <v>31.413432364076925</v>
      </c>
      <c r="M9" s="11">
        <v>24.15631030585746</v>
      </c>
      <c r="N9" s="11">
        <v>16.78139066014046</v>
      </c>
      <c r="O9" s="11">
        <v>9.2869630274162773</v>
      </c>
      <c r="P9" s="11">
        <v>1.6712972482707755</v>
      </c>
      <c r="Q9" s="11">
        <v>-6.0673567543340141</v>
      </c>
      <c r="R9" s="11">
        <v>-13.930769133414969</v>
      </c>
    </row>
    <row r="10" spans="1:18" x14ac:dyDescent="0.25">
      <c r="A10" s="18"/>
      <c r="B10" s="10">
        <v>3.5000000000000003E-2</v>
      </c>
      <c r="C10" s="11">
        <v>99.075731487291705</v>
      </c>
      <c r="D10" s="11">
        <v>92.842053971663518</v>
      </c>
      <c r="E10" s="11">
        <v>86.506069227690432</v>
      </c>
      <c r="F10" s="11">
        <v>80.066255117887977</v>
      </c>
      <c r="G10" s="11">
        <v>73.521071367458262</v>
      </c>
      <c r="H10" s="11">
        <v>66.868959414422761</v>
      </c>
      <c r="I10" s="11">
        <v>60.108342259140045</v>
      </c>
      <c r="J10" s="11">
        <v>53.237624313184597</v>
      </c>
      <c r="K10" s="11">
        <v>46.255191247555331</v>
      </c>
      <c r="L10" s="11">
        <v>39.159409840330227</v>
      </c>
      <c r="M10" s="11">
        <v>31.948627823599736</v>
      </c>
      <c r="N10" s="11">
        <v>24.621173729796737</v>
      </c>
      <c r="O10" s="11">
        <v>17.175356737423499</v>
      </c>
      <c r="P10" s="11">
        <v>9.6094665160894692</v>
      </c>
      <c r="Q10" s="11">
        <v>1.9217730709581247</v>
      </c>
      <c r="R10" s="11">
        <v>-5.8894734134696591</v>
      </c>
    </row>
    <row r="11" spans="1:18" x14ac:dyDescent="0.25">
      <c r="A11" s="18"/>
      <c r="B11" s="10">
        <v>0.04</v>
      </c>
      <c r="C11" s="11">
        <v>106.48892617021784</v>
      </c>
      <c r="D11" s="11">
        <v>100.29163350823865</v>
      </c>
      <c r="E11" s="11">
        <v>93.99297843568138</v>
      </c>
      <c r="F11" s="11">
        <v>87.591455940897958</v>
      </c>
      <c r="G11" s="11">
        <v>81.085543103066129</v>
      </c>
      <c r="H11" s="11">
        <v>74.473698944352691</v>
      </c>
      <c r="I11" s="11">
        <v>67.754364281458948</v>
      </c>
      <c r="J11" s="11">
        <v>60.92596157653702</v>
      </c>
      <c r="K11" s="11">
        <v>53.986894787492929</v>
      </c>
      <c r="L11" s="11">
        <v>46.935549217627567</v>
      </c>
      <c r="M11" s="11">
        <v>39.770291364701052</v>
      </c>
      <c r="N11" s="11">
        <v>32.489468769336327</v>
      </c>
      <c r="O11" s="11">
        <v>25.091409862800447</v>
      </c>
      <c r="P11" s="11">
        <v>17.574423814178544</v>
      </c>
      <c r="Q11" s="11">
        <v>9.9368003769036477</v>
      </c>
      <c r="R11" s="11">
        <v>2.1768097346655395</v>
      </c>
    </row>
    <row r="12" spans="1:18" x14ac:dyDescent="0.25">
      <c r="A12" s="18"/>
      <c r="B12" s="10">
        <v>4.4999999999999998E-2</v>
      </c>
      <c r="C12" s="11">
        <v>113.93945328386303</v>
      </c>
      <c r="D12" s="11">
        <v>107.77789683553351</v>
      </c>
      <c r="E12" s="11">
        <v>101.51590774551573</v>
      </c>
      <c r="F12" s="11">
        <v>95.151997847141274</v>
      </c>
      <c r="G12" s="11">
        <v>88.684661288808684</v>
      </c>
      <c r="H12" s="11">
        <v>82.112374388144644</v>
      </c>
      <c r="I12" s="11">
        <v>75.433595485544629</v>
      </c>
      <c r="J12" s="11">
        <v>68.646764797095784</v>
      </c>
      <c r="K12" s="11">
        <v>61.750304266893409</v>
      </c>
      <c r="L12" s="11">
        <v>54.742617418714872</v>
      </c>
      <c r="M12" s="11">
        <v>47.622089207118734</v>
      </c>
      <c r="N12" s="11">
        <v>40.387085867868109</v>
      </c>
      <c r="O12" s="11">
        <v>33.035954767798557</v>
      </c>
      <c r="P12" s="11">
        <v>25.567024254027046</v>
      </c>
      <c r="Q12" s="11">
        <v>17.978603502562692</v>
      </c>
      <c r="R12" s="11">
        <v>10.26898236628881</v>
      </c>
    </row>
    <row r="13" spans="1:18" x14ac:dyDescent="0.25">
      <c r="A13" s="18"/>
      <c r="B13" s="10">
        <v>0.05</v>
      </c>
      <c r="C13" s="11">
        <v>121.42787637563038</v>
      </c>
      <c r="D13" s="11">
        <v>115.30142455231498</v>
      </c>
      <c r="E13" s="11">
        <v>109.07545518334427</v>
      </c>
      <c r="F13" s="11">
        <v>102.74849667303943</v>
      </c>
      <c r="G13" s="11">
        <v>96.319059961235325</v>
      </c>
      <c r="H13" s="11">
        <v>89.785638379396687</v>
      </c>
      <c r="I13" s="11">
        <v>83.146707506119583</v>
      </c>
      <c r="J13" s="11">
        <v>76.400725022033157</v>
      </c>
      <c r="K13" s="11">
        <v>69.546130564084251</v>
      </c>
      <c r="L13" s="11">
        <v>62.581345579219715</v>
      </c>
      <c r="M13" s="11">
        <v>55.504773177458219</v>
      </c>
      <c r="N13" s="11">
        <v>48.314797984352936</v>
      </c>
      <c r="O13" s="11">
        <v>41.009785992842581</v>
      </c>
      <c r="P13" s="11">
        <v>33.588084414509922</v>
      </c>
      <c r="Q13" s="11">
        <v>26.04802153020205</v>
      </c>
      <c r="R13" s="11">
        <v>18.387906540078575</v>
      </c>
    </row>
    <row r="14" spans="1:18" x14ac:dyDescent="0.25">
      <c r="A14" s="18"/>
      <c r="B14" s="10">
        <v>5.5E-2</v>
      </c>
      <c r="C14" s="11">
        <v>128.95472930913502</v>
      </c>
      <c r="D14" s="11">
        <v>122.86276704879901</v>
      </c>
      <c r="E14" s="11">
        <v>116.67218803001902</v>
      </c>
      <c r="F14" s="11">
        <v>110.38153696076802</v>
      </c>
      <c r="G14" s="11">
        <v>103.98934130127464</v>
      </c>
      <c r="H14" s="11">
        <v>97.494111122054846</v>
      </c>
      <c r="I14" s="11">
        <v>90.894338961348922</v>
      </c>
      <c r="J14" s="11">
        <v>84.188499681952862</v>
      </c>
      <c r="K14" s="11">
        <v>77.375050327453664</v>
      </c>
      <c r="L14" s="11">
        <v>70.452429977867041</v>
      </c>
      <c r="M14" s="11">
        <v>63.419059604676249</v>
      </c>
      <c r="N14" s="11">
        <v>56.273341925241084</v>
      </c>
      <c r="O14" s="11">
        <v>49.013661256683918</v>
      </c>
      <c r="P14" s="11">
        <v>41.638383369071562</v>
      </c>
      <c r="Q14" s="11">
        <v>34.145855338089859</v>
      </c>
      <c r="R14" s="11">
        <v>26.534405397052979</v>
      </c>
    </row>
    <row r="15" spans="1:18" x14ac:dyDescent="0.25">
      <c r="A15" s="18"/>
      <c r="B15" s="10">
        <v>0.06</v>
      </c>
      <c r="C15" s="11">
        <v>136.52051698515197</v>
      </c>
      <c r="D15" s="11">
        <v>130.46244524587632</v>
      </c>
      <c r="E15" s="11">
        <v>124.3066435790281</v>
      </c>
      <c r="F15" s="11">
        <v>118.05167273534039</v>
      </c>
      <c r="G15" s="11">
        <v>111.69607643091854</v>
      </c>
      <c r="H15" s="11">
        <v>105.23838120716664</v>
      </c>
      <c r="I15" s="11">
        <v>98.677096290114605</v>
      </c>
      <c r="J15" s="11">
        <v>92.010713449155219</v>
      </c>
      <c r="K15" s="11">
        <v>85.23770685519753</v>
      </c>
      <c r="L15" s="11">
        <v>78.356532938216333</v>
      </c>
      <c r="M15" s="11">
        <v>71.365630244222075</v>
      </c>
      <c r="N15" s="11">
        <v>64.263419291624132</v>
      </c>
      <c r="O15" s="11">
        <v>57.048302427038152</v>
      </c>
      <c r="P15" s="11">
        <v>49.718663680416739</v>
      </c>
      <c r="Q15" s="11">
        <v>42.272868619738801</v>
      </c>
      <c r="R15" s="11">
        <v>34.709264204925603</v>
      </c>
    </row>
    <row r="16" spans="1:18" x14ac:dyDescent="0.25">
      <c r="A16" s="18"/>
      <c r="B16" s="10">
        <v>6.5000000000000002E-2</v>
      </c>
      <c r="C16" s="11">
        <v>144.12571604286086</v>
      </c>
      <c r="D16" s="11">
        <v>138.10095131388812</v>
      </c>
      <c r="E16" s="11">
        <v>131.97932987322883</v>
      </c>
      <c r="F16" s="11">
        <v>125.7594282597131</v>
      </c>
      <c r="G16" s="11">
        <v>119.43980618713363</v>
      </c>
      <c r="H16" s="11">
        <v>113.01900640602253</v>
      </c>
      <c r="I16" s="11">
        <v>106.49555456484768</v>
      </c>
      <c r="J16" s="11">
        <v>99.867959070616507</v>
      </c>
      <c r="K16" s="11">
        <v>93.134710948909287</v>
      </c>
      <c r="L16" s="11">
        <v>86.294283703320389</v>
      </c>
      <c r="M16" s="11">
        <v>79.345133174318562</v>
      </c>
      <c r="N16" s="11">
        <v>72.285697397525382</v>
      </c>
      <c r="O16" s="11">
        <v>65.114396461401157</v>
      </c>
      <c r="P16" s="11">
        <v>57.829632364378313</v>
      </c>
      <c r="Q16" s="11">
        <v>50.429788871346773</v>
      </c>
      <c r="R16" s="11">
        <v>42.913231369657979</v>
      </c>
    </row>
    <row r="17" spans="1:18" x14ac:dyDescent="0.25">
      <c r="A17" s="18"/>
      <c r="B17" s="10">
        <v>7.0000000000000007E-2</v>
      </c>
      <c r="C17" s="11">
        <v>151.77077554248717</v>
      </c>
      <c r="D17" s="11">
        <v>145.77874937210731</v>
      </c>
      <c r="E17" s="11">
        <v>139.69072642155311</v>
      </c>
      <c r="F17" s="11">
        <v>133.50529876913129</v>
      </c>
      <c r="G17" s="11">
        <v>127.22104187425157</v>
      </c>
      <c r="H17" s="11">
        <v>120.83651444102702</v>
      </c>
      <c r="I17" s="11">
        <v>114.35025828129983</v>
      </c>
      <c r="J17" s="11">
        <v>107.76079817708705</v>
      </c>
      <c r="K17" s="11">
        <v>101.06664174246134</v>
      </c>
      <c r="L17" s="11">
        <v>94.266279284843449</v>
      </c>
      <c r="M17" s="11">
        <v>87.358183665732213</v>
      </c>
      <c r="N17" s="11">
        <v>80.340810160847468</v>
      </c>
      <c r="O17" s="11">
        <v>73.212596319711338</v>
      </c>
      <c r="P17" s="11">
        <v>65.971961824637674</v>
      </c>
      <c r="Q17" s="11">
        <v>58.617308349166024</v>
      </c>
      <c r="R17" s="11">
        <v>51.147019415908744</v>
      </c>
    </row>
    <row r="18" spans="1:18" x14ac:dyDescent="0.25">
      <c r="A18" s="18"/>
      <c r="B18" s="10">
        <v>7.4999999999999997E-2</v>
      </c>
      <c r="C18" s="11">
        <v>159.45611763038164</v>
      </c>
      <c r="D18" s="11">
        <v>153.49627616997032</v>
      </c>
      <c r="E18" s="11">
        <v>147.44128489678337</v>
      </c>
      <c r="F18" s="11">
        <v>141.28975118583207</v>
      </c>
      <c r="G18" s="11">
        <v>135.04026599600593</v>
      </c>
      <c r="H18" s="11">
        <v>128.69140373546065</v>
      </c>
      <c r="I18" s="11">
        <v>122.2417221264468</v>
      </c>
      <c r="J18" s="11">
        <v>115.68976206956563</v>
      </c>
      <c r="K18" s="11">
        <v>109.03404750745995</v>
      </c>
      <c r="L18" s="11">
        <v>102.27308528793606</v>
      </c>
      <c r="M18" s="11">
        <v>95.405365026522759</v>
      </c>
      <c r="N18" s="11">
        <v>88.429358968457564</v>
      </c>
      <c r="O18" s="11">
        <v>81.343521850111529</v>
      </c>
      <c r="P18" s="11">
        <v>74.146290759842259</v>
      </c>
      <c r="Q18" s="11">
        <v>66.836084998277329</v>
      </c>
      <c r="R18" s="11">
        <v>59.411305938039277</v>
      </c>
    </row>
    <row r="19" spans="1:18" x14ac:dyDescent="0.25">
      <c r="A19" s="18"/>
      <c r="B19" s="10">
        <v>0.08</v>
      </c>
      <c r="C19" s="11">
        <v>167.18213818749496</v>
      </c>
      <c r="D19" s="11">
        <v>161.25394175107635</v>
      </c>
      <c r="E19" s="11">
        <v>155.23142981543651</v>
      </c>
      <c r="F19" s="11">
        <v>149.11322481518914</v>
      </c>
      <c r="G19" s="11">
        <v>142.89793296831112</v>
      </c>
      <c r="H19" s="11">
        <v>136.58414414328877</v>
      </c>
      <c r="I19" s="11">
        <v>130.17043172572176</v>
      </c>
      <c r="J19" s="11">
        <v>123.65535248434981</v>
      </c>
      <c r="K19" s="11">
        <v>117.0374464365359</v>
      </c>
      <c r="L19" s="11">
        <v>110.31523671317814</v>
      </c>
      <c r="M19" s="11">
        <v>103.48722942306995</v>
      </c>
      <c r="N19" s="11">
        <v>96.551913516695549</v>
      </c>
      <c r="O19" s="11">
        <v>89.507760649470811</v>
      </c>
      <c r="P19" s="11">
        <v>82.353225044418423</v>
      </c>
      <c r="Q19" s="11">
        <v>75.086743354297369</v>
      </c>
      <c r="R19" s="11">
        <v>67.706734523150999</v>
      </c>
    </row>
    <row r="20" spans="1:18" x14ac:dyDescent="0.25">
      <c r="A20" s="18"/>
      <c r="B20" s="10">
        <v>8.5000000000000006E-2</v>
      </c>
      <c r="C20" s="11">
        <v>174.94920746216712</v>
      </c>
      <c r="D20" s="11">
        <v>169.05213010087573</v>
      </c>
      <c r="E20" s="11">
        <v>163.06155920071069</v>
      </c>
      <c r="F20" s="11">
        <v>156.97613202427783</v>
      </c>
      <c r="G20" s="11">
        <v>150.79446981381352</v>
      </c>
      <c r="H20" s="11">
        <v>144.51517766006918</v>
      </c>
      <c r="I20" s="11">
        <v>138.13684437065103</v>
      </c>
      <c r="J20" s="11">
        <v>131.65804233779863</v>
      </c>
      <c r="K20" s="11">
        <v>125.07732740562096</v>
      </c>
      <c r="L20" s="11">
        <v>118.39323873677063</v>
      </c>
      <c r="M20" s="11">
        <v>111.60429867857783</v>
      </c>
      <c r="N20" s="11">
        <v>104.70901262862208</v>
      </c>
      <c r="O20" s="11">
        <v>97.705868899762436</v>
      </c>
      <c r="P20" s="11">
        <v>90.59333858460127</v>
      </c>
      <c r="Q20" s="11">
        <v>83.369875419421078</v>
      </c>
      <c r="R20" s="11">
        <v>76.033915647539516</v>
      </c>
    </row>
    <row r="21" spans="1:18" x14ac:dyDescent="0.25">
      <c r="A21" s="18"/>
      <c r="B21" s="10">
        <v>0.09</v>
      </c>
      <c r="C21" s="11">
        <v>182.75767068806226</v>
      </c>
      <c r="D21" s="11">
        <v>176.89119977893347</v>
      </c>
      <c r="E21" s="11">
        <v>170.93204522941119</v>
      </c>
      <c r="F21" s="11">
        <v>164.87885890380221</v>
      </c>
      <c r="G21" s="11">
        <v>158.73027683917371</v>
      </c>
      <c r="H21" s="11">
        <v>152.48491911594488</v>
      </c>
      <c r="I21" s="11">
        <v>146.14138972793421</v>
      </c>
      <c r="J21" s="11">
        <v>139.69827645185933</v>
      </c>
      <c r="K21" s="11">
        <v>133.15415071629718</v>
      </c>
      <c r="L21" s="11">
        <v>126.50756747009427</v>
      </c>
      <c r="M21" s="11">
        <v>119.75706505024186</v>
      </c>
      <c r="N21" s="11">
        <v>112.90116504919479</v>
      </c>
      <c r="O21" s="11">
        <v>105.93837218165686</v>
      </c>
      <c r="P21" s="11">
        <v>98.867174150821484</v>
      </c>
      <c r="Q21" s="11">
        <v>91.68604151405475</v>
      </c>
      <c r="R21" s="11">
        <v>84.393427548058071</v>
      </c>
    </row>
    <row r="22" spans="1:18" x14ac:dyDescent="0.25">
      <c r="A22" s="18"/>
      <c r="B22" s="10">
        <v>9.5000000000000001E-2</v>
      </c>
      <c r="C22" s="11">
        <v>190.60784868805763</v>
      </c>
      <c r="D22" s="11">
        <v>184.77148453657674</v>
      </c>
      <c r="E22" s="11">
        <v>178.84323486368362</v>
      </c>
      <c r="F22" s="11">
        <v>172.82176591425309</v>
      </c>
      <c r="G22" s="11">
        <v>166.70572829598473</v>
      </c>
      <c r="H22" s="11">
        <v>160.49375685166842</v>
      </c>
      <c r="I22" s="11">
        <v>154.18447053091495</v>
      </c>
      <c r="J22" s="11">
        <v>147.77647226134604</v>
      </c>
      <c r="K22" s="11">
        <v>141.26834881925197</v>
      </c>
      <c r="L22" s="11">
        <v>134.65867069970864</v>
      </c>
      <c r="M22" s="11">
        <v>127.94599198616152</v>
      </c>
      <c r="N22" s="11">
        <v>121.12885021947136</v>
      </c>
      <c r="O22" s="11">
        <v>114.20576626642082</v>
      </c>
      <c r="P22" s="11">
        <v>107.17524418768971</v>
      </c>
      <c r="Q22" s="11">
        <v>100.03577110528795</v>
      </c>
      <c r="R22" s="11">
        <v>92.785817069454424</v>
      </c>
    </row>
    <row r="23" spans="1:18" x14ac:dyDescent="0.25">
      <c r="A23" s="18"/>
      <c r="B23" s="10">
        <v>0.1</v>
      </c>
      <c r="C23" s="11">
        <v>198.5000384648115</v>
      </c>
      <c r="D23" s="11">
        <v>192.69329392069812</v>
      </c>
      <c r="E23" s="11">
        <v>186.79545046836347</v>
      </c>
      <c r="F23" s="11">
        <v>180.8051885171194</v>
      </c>
      <c r="G23" s="11">
        <v>174.72117302616789</v>
      </c>
      <c r="H23" s="11">
        <v>168.54205337851249</v>
      </c>
      <c r="I23" s="11">
        <v>162.26646325434649</v>
      </c>
      <c r="J23" s="11">
        <v>155.89302050390233</v>
      </c>
      <c r="K23" s="11">
        <v>149.4203270197836</v>
      </c>
      <c r="L23" s="11">
        <v>142.84696860875329</v>
      </c>
      <c r="M23" s="11">
        <v>136.17151486300941</v>
      </c>
      <c r="N23" s="11">
        <v>129.39251903091576</v>
      </c>
      <c r="O23" s="11">
        <v>122.50851788721184</v>
      </c>
      <c r="P23" s="11">
        <v>115.51803160269105</v>
      </c>
      <c r="Q23" s="11">
        <v>108.41956361335269</v>
      </c>
      <c r="R23" s="11">
        <v>101.2116004890172</v>
      </c>
    </row>
    <row r="27" spans="1:18" x14ac:dyDescent="0.25">
      <c r="A27" s="2" t="s">
        <v>19</v>
      </c>
    </row>
    <row r="28" spans="1:18" x14ac:dyDescent="0.25">
      <c r="A28" t="s">
        <v>3</v>
      </c>
      <c r="B28" s="1">
        <v>0.05</v>
      </c>
    </row>
    <row r="29" spans="1:18" x14ac:dyDescent="0.25">
      <c r="A29" t="s">
        <v>4</v>
      </c>
      <c r="B29" s="1">
        <v>0.02</v>
      </c>
    </row>
    <row r="30" spans="1:18" x14ac:dyDescent="0.25">
      <c r="A30" t="s">
        <v>20</v>
      </c>
      <c r="B30" s="14">
        <f>(1+B28)/(1+B29)-1</f>
        <v>2.941176470588247E-2</v>
      </c>
    </row>
    <row r="32" spans="1:18" x14ac:dyDescent="0.25">
      <c r="A32" t="s">
        <v>2</v>
      </c>
      <c r="B32">
        <f>Model!$C$2</f>
        <v>30000</v>
      </c>
      <c r="C32">
        <f>Model!$D$2</f>
        <v>60000</v>
      </c>
    </row>
    <row r="33" spans="1:3" x14ac:dyDescent="0.25">
      <c r="A33" t="s">
        <v>11</v>
      </c>
      <c r="B33">
        <f>Model!$C$3</f>
        <v>8500</v>
      </c>
      <c r="C33">
        <f>Model!$D$3</f>
        <v>4000</v>
      </c>
    </row>
    <row r="34" spans="1:3" x14ac:dyDescent="0.25">
      <c r="A34" t="s">
        <v>9</v>
      </c>
      <c r="B34" s="6">
        <f>PMT($B28/12,Term*12,-B32)</f>
        <v>483.14797984352788</v>
      </c>
      <c r="C34" s="6">
        <f>PMT($B28/12,Term*12,-C32)</f>
        <v>966.29595968705576</v>
      </c>
    </row>
    <row r="35" spans="1:3" x14ac:dyDescent="0.25">
      <c r="A35" t="s">
        <v>12</v>
      </c>
      <c r="B35" s="6">
        <f>PMT($B28/12,Term*12,-PV($B30,Term,-B33))</f>
        <v>743.01775609891467</v>
      </c>
      <c r="C35" s="6">
        <f>PMT($B28/12,Term*12,-PV($B30,Term,-C33))</f>
        <v>349.65541463478343</v>
      </c>
    </row>
    <row r="36" spans="1:3" x14ac:dyDescent="0.25">
      <c r="A36" t="s">
        <v>10</v>
      </c>
      <c r="B36" s="6">
        <f>SUM(B34:B35)</f>
        <v>1226.1657359424426</v>
      </c>
      <c r="C36" s="6">
        <f>SUM(C34:C35)</f>
        <v>1315.9513743218392</v>
      </c>
    </row>
    <row r="38" spans="1:3" x14ac:dyDescent="0.25">
      <c r="A38" t="s">
        <v>18</v>
      </c>
      <c r="B38" s="7">
        <f>C36-B36</f>
        <v>89.785638379396687</v>
      </c>
    </row>
  </sheetData>
  <mergeCells count="2">
    <mergeCell ref="C2:R2"/>
    <mergeCell ref="A4:A23"/>
  </mergeCells>
  <conditionalFormatting sqref="C4:R23">
    <cfRule type="cellIs" dxfId="0" priority="1" operator="lessThan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8BA2B-75B7-4C13-8469-B83A3CBC94C4}">
  <dimension ref="A1:D120"/>
  <sheetViews>
    <sheetView tabSelected="1" workbookViewId="0">
      <selection activeCell="D9" sqref="D9"/>
    </sheetView>
  </sheetViews>
  <sheetFormatPr defaultRowHeight="15" x14ac:dyDescent="0.25"/>
  <cols>
    <col min="3" max="3" width="10.5703125" customWidth="1"/>
  </cols>
  <sheetData>
    <row r="1" spans="1:4" x14ac:dyDescent="0.25">
      <c r="A1" s="2" t="s">
        <v>23</v>
      </c>
    </row>
    <row r="2" spans="1:4" x14ac:dyDescent="0.25">
      <c r="A2" t="s">
        <v>26</v>
      </c>
      <c r="B2" s="1">
        <v>0.05</v>
      </c>
    </row>
    <row r="3" spans="1:4" x14ac:dyDescent="0.25">
      <c r="A3" t="s">
        <v>27</v>
      </c>
      <c r="B3" s="1">
        <v>0.01</v>
      </c>
    </row>
    <row r="4" spans="1:4" x14ac:dyDescent="0.25">
      <c r="B4" s="1"/>
    </row>
    <row r="5" spans="1:4" ht="30" x14ac:dyDescent="0.25">
      <c r="D5" s="15" t="str">
        <f>A120</f>
        <v>New car premium</v>
      </c>
    </row>
    <row r="6" spans="1:4" ht="75" x14ac:dyDescent="0.25">
      <c r="A6" s="15" t="s">
        <v>24</v>
      </c>
      <c r="B6" s="15" t="s">
        <v>25</v>
      </c>
      <c r="C6" s="15" t="s">
        <v>28</v>
      </c>
      <c r="D6" s="7">
        <f>B120</f>
        <v>89.785638379396687</v>
      </c>
    </row>
    <row r="7" spans="1:4" x14ac:dyDescent="0.25">
      <c r="A7">
        <v>1</v>
      </c>
      <c r="B7" s="16">
        <f ca="1">RAND()</f>
        <v>0.3526029973365461</v>
      </c>
      <c r="C7" s="16">
        <f ca="1">_xlfn.NORM.INV(B7,$B$2, $B$3)</f>
        <v>4.6216976429965508E-2</v>
      </c>
      <c r="D7" s="6">
        <f t="dataTable" ref="D7:D106" dt2D="0" dtr="0" r1="B110" ca="1"/>
        <v>92.969194033959639</v>
      </c>
    </row>
    <row r="8" spans="1:4" x14ac:dyDescent="0.25">
      <c r="A8">
        <v>2</v>
      </c>
      <c r="B8" s="16">
        <f t="shared" ref="B8:B71" ca="1" si="0">RAND()</f>
        <v>0.39365898594943971</v>
      </c>
      <c r="C8" s="16">
        <f t="shared" ref="C8:C71" ca="1" si="1">_xlfn.NORM.INV(B8,$B$2, $B$3)</f>
        <v>4.7302050029117138E-2</v>
      </c>
      <c r="D8" s="6">
        <v>101.15461092927126</v>
      </c>
    </row>
    <row r="9" spans="1:4" x14ac:dyDescent="0.25">
      <c r="A9">
        <v>3</v>
      </c>
      <c r="B9" s="16">
        <f t="shared" ca="1" si="0"/>
        <v>0.1017895648807986</v>
      </c>
      <c r="C9" s="16">
        <f t="shared" ca="1" si="1"/>
        <v>3.7285796021151896E-2</v>
      </c>
      <c r="D9" s="6">
        <v>148.7780526434683</v>
      </c>
    </row>
    <row r="10" spans="1:4" x14ac:dyDescent="0.25">
      <c r="A10">
        <v>4</v>
      </c>
      <c r="B10" s="16">
        <f t="shared" ca="1" si="0"/>
        <v>0.76671203109404817</v>
      </c>
      <c r="C10" s="16">
        <f t="shared" ca="1" si="1"/>
        <v>5.7280615037616993E-2</v>
      </c>
      <c r="D10" s="6">
        <v>78.966572834565113</v>
      </c>
    </row>
    <row r="11" spans="1:4" x14ac:dyDescent="0.25">
      <c r="A11">
        <v>5</v>
      </c>
      <c r="B11" s="16">
        <f t="shared" ca="1" si="0"/>
        <v>0.4558060412670919</v>
      </c>
      <c r="C11" s="16">
        <f t="shared" ca="1" si="1"/>
        <v>4.8889946225923075E-2</v>
      </c>
      <c r="D11" s="6">
        <v>106.57005682342697</v>
      </c>
    </row>
    <row r="12" spans="1:4" x14ac:dyDescent="0.25">
      <c r="A12">
        <v>6</v>
      </c>
      <c r="B12" s="16">
        <f t="shared" ca="1" si="0"/>
        <v>9.140144159518071E-2</v>
      </c>
      <c r="C12" s="16">
        <f t="shared" ca="1" si="1"/>
        <v>3.6678255892622531E-2</v>
      </c>
      <c r="D12" s="6">
        <v>83.70692845899157</v>
      </c>
    </row>
    <row r="13" spans="1:4" x14ac:dyDescent="0.25">
      <c r="A13">
        <v>7</v>
      </c>
      <c r="B13" s="16">
        <f t="shared" ca="1" si="0"/>
        <v>0.75860608880648317</v>
      </c>
      <c r="C13" s="16">
        <f t="shared" ca="1" si="1"/>
        <v>5.7018257752409034E-2</v>
      </c>
      <c r="D13" s="6">
        <v>88.9916851081814</v>
      </c>
    </row>
    <row r="14" spans="1:4" x14ac:dyDescent="0.25">
      <c r="A14">
        <v>8</v>
      </c>
      <c r="B14" s="16">
        <f t="shared" ca="1" si="0"/>
        <v>0.44236413872051428</v>
      </c>
      <c r="C14" s="16">
        <f t="shared" ca="1" si="1"/>
        <v>4.8550220452502589E-2</v>
      </c>
      <c r="D14" s="6">
        <v>101.59511138013727</v>
      </c>
    </row>
    <row r="15" spans="1:4" x14ac:dyDescent="0.25">
      <c r="A15">
        <v>9</v>
      </c>
      <c r="B15" s="16">
        <f t="shared" ca="1" si="0"/>
        <v>0.34174362335598918</v>
      </c>
      <c r="C15" s="16">
        <f t="shared" ca="1" si="1"/>
        <v>4.5922908876608069E-2</v>
      </c>
      <c r="D15" s="6">
        <v>96.883128298608426</v>
      </c>
    </row>
    <row r="16" spans="1:4" x14ac:dyDescent="0.25">
      <c r="A16">
        <v>10</v>
      </c>
      <c r="B16" s="16">
        <f t="shared" ca="1" si="0"/>
        <v>7.3570233033169119E-2</v>
      </c>
      <c r="C16" s="16">
        <f t="shared" ca="1" si="1"/>
        <v>3.5502937999767975E-2</v>
      </c>
      <c r="D16" s="6">
        <v>85.006974879086101</v>
      </c>
    </row>
    <row r="17" spans="1:4" x14ac:dyDescent="0.25">
      <c r="A17">
        <v>11</v>
      </c>
      <c r="B17" s="16">
        <f t="shared" ca="1" si="0"/>
        <v>0.20246654310518031</v>
      </c>
      <c r="C17" s="16">
        <f t="shared" ca="1" si="1"/>
        <v>4.1671566564596391E-2</v>
      </c>
      <c r="D17" s="6">
        <v>96.05154208431145</v>
      </c>
    </row>
    <row r="18" spans="1:4" x14ac:dyDescent="0.25">
      <c r="A18">
        <v>12</v>
      </c>
      <c r="B18" s="16">
        <f t="shared" ca="1" si="0"/>
        <v>0.27464390328052157</v>
      </c>
      <c r="C18" s="16">
        <f t="shared" ca="1" si="1"/>
        <v>4.4011723269954832E-2</v>
      </c>
      <c r="D18" s="6">
        <v>79.117443643784554</v>
      </c>
    </row>
    <row r="19" spans="1:4" x14ac:dyDescent="0.25">
      <c r="A19">
        <v>13</v>
      </c>
      <c r="B19" s="16">
        <f t="shared" ca="1" si="0"/>
        <v>0.71055509964246288</v>
      </c>
      <c r="C19" s="16">
        <f t="shared" ca="1" si="1"/>
        <v>5.5550071049281322E-2</v>
      </c>
      <c r="D19" s="6">
        <v>96.282434995829135</v>
      </c>
    </row>
    <row r="20" spans="1:4" x14ac:dyDescent="0.25">
      <c r="A20">
        <v>14</v>
      </c>
      <c r="B20" s="16">
        <f t="shared" ca="1" si="0"/>
        <v>0.14319915865485666</v>
      </c>
      <c r="C20" s="16">
        <f t="shared" ca="1" si="1"/>
        <v>3.9339439762706777E-2</v>
      </c>
      <c r="D20" s="6">
        <v>71.227088745058609</v>
      </c>
    </row>
    <row r="21" spans="1:4" x14ac:dyDescent="0.25">
      <c r="A21">
        <v>15</v>
      </c>
      <c r="B21" s="16">
        <f t="shared" ca="1" si="0"/>
        <v>0.22189224849390576</v>
      </c>
      <c r="C21" s="16">
        <f t="shared" ca="1" si="1"/>
        <v>4.2341818228844599E-2</v>
      </c>
      <c r="D21" s="6">
        <v>83.008186872628585</v>
      </c>
    </row>
    <row r="22" spans="1:4" x14ac:dyDescent="0.25">
      <c r="A22">
        <v>16</v>
      </c>
      <c r="B22" s="16">
        <f t="shared" ca="1" si="0"/>
        <v>0.44490959929133223</v>
      </c>
      <c r="C22" s="16">
        <f t="shared" ca="1" si="1"/>
        <v>4.8614670098301394E-2</v>
      </c>
      <c r="D22" s="6">
        <v>94.346138630017322</v>
      </c>
    </row>
    <row r="23" spans="1:4" x14ac:dyDescent="0.25">
      <c r="A23">
        <v>17</v>
      </c>
      <c r="B23" s="16">
        <f t="shared" ca="1" si="0"/>
        <v>0.76962891556059099</v>
      </c>
      <c r="C23" s="16">
        <f t="shared" ca="1" si="1"/>
        <v>5.7376253130738027E-2</v>
      </c>
      <c r="D23" s="6">
        <v>82.915420928120284</v>
      </c>
    </row>
    <row r="24" spans="1:4" x14ac:dyDescent="0.25">
      <c r="A24">
        <v>18</v>
      </c>
      <c r="B24" s="16">
        <f t="shared" ca="1" si="0"/>
        <v>0.61145211712170267</v>
      </c>
      <c r="C24" s="16">
        <f t="shared" ca="1" si="1"/>
        <v>5.2831057607188384E-2</v>
      </c>
      <c r="D24" s="6">
        <v>85.466307980937472</v>
      </c>
    </row>
    <row r="25" spans="1:4" x14ac:dyDescent="0.25">
      <c r="A25">
        <v>19</v>
      </c>
      <c r="B25" s="16">
        <f t="shared" ca="1" si="0"/>
        <v>0.28481068959657363</v>
      </c>
      <c r="C25" s="16">
        <f t="shared" ca="1" si="1"/>
        <v>4.4313907988357791E-2</v>
      </c>
      <c r="D25" s="6">
        <v>68.277779106371554</v>
      </c>
    </row>
    <row r="26" spans="1:4" x14ac:dyDescent="0.25">
      <c r="A26">
        <v>20</v>
      </c>
      <c r="B26" s="16">
        <f t="shared" ca="1" si="0"/>
        <v>0.8603947052074058</v>
      </c>
      <c r="C26" s="16">
        <f t="shared" ca="1" si="1"/>
        <v>6.0820943871899194E-2</v>
      </c>
      <c r="D26" s="6">
        <v>83.604577962647454</v>
      </c>
    </row>
    <row r="27" spans="1:4" x14ac:dyDescent="0.25">
      <c r="A27">
        <v>21</v>
      </c>
      <c r="B27" s="16">
        <f t="shared" ca="1" si="0"/>
        <v>0.78746816542480513</v>
      </c>
      <c r="C27" s="16">
        <f t="shared" ca="1" si="1"/>
        <v>5.797667154645255E-2</v>
      </c>
      <c r="D27" s="6">
        <v>71.3105528623596</v>
      </c>
    </row>
    <row r="28" spans="1:4" x14ac:dyDescent="0.25">
      <c r="A28">
        <v>22</v>
      </c>
      <c r="B28" s="16">
        <f t="shared" ca="1" si="0"/>
        <v>0.15030845174485752</v>
      </c>
      <c r="C28" s="16">
        <f t="shared" ca="1" si="1"/>
        <v>3.9648886305096082E-2</v>
      </c>
      <c r="D28" s="6">
        <v>110.49354664163889</v>
      </c>
    </row>
    <row r="29" spans="1:4" x14ac:dyDescent="0.25">
      <c r="A29">
        <v>23</v>
      </c>
      <c r="B29" s="16">
        <f t="shared" ca="1" si="0"/>
        <v>0.79503419502996409</v>
      </c>
      <c r="C29" s="16">
        <f t="shared" ca="1" si="1"/>
        <v>5.8240139881158087E-2</v>
      </c>
      <c r="D29" s="6">
        <v>69.467277412637941</v>
      </c>
    </row>
    <row r="30" spans="1:4" x14ac:dyDescent="0.25">
      <c r="A30">
        <v>24</v>
      </c>
      <c r="B30" s="16">
        <f t="shared" ca="1" si="0"/>
        <v>0.37342407017266077</v>
      </c>
      <c r="C30" s="16">
        <f t="shared" ca="1" si="1"/>
        <v>4.6772018845758913E-2</v>
      </c>
      <c r="D30" s="6">
        <v>131.30077789024335</v>
      </c>
    </row>
    <row r="31" spans="1:4" x14ac:dyDescent="0.25">
      <c r="A31">
        <v>25</v>
      </c>
      <c r="B31" s="16">
        <f t="shared" ca="1" si="0"/>
        <v>0.57772879480681705</v>
      </c>
      <c r="C31" s="16">
        <f t="shared" ca="1" si="1"/>
        <v>5.1960865666903652E-2</v>
      </c>
      <c r="D31" s="6">
        <v>68.904488315962226</v>
      </c>
    </row>
    <row r="32" spans="1:4" x14ac:dyDescent="0.25">
      <c r="A32">
        <v>26</v>
      </c>
      <c r="B32" s="16">
        <f t="shared" ca="1" si="0"/>
        <v>0.91318295094259339</v>
      </c>
      <c r="C32" s="16">
        <f t="shared" ca="1" si="1"/>
        <v>6.3606190820063191E-2</v>
      </c>
      <c r="D32" s="6">
        <v>57.259222409350286</v>
      </c>
    </row>
    <row r="33" spans="1:4" x14ac:dyDescent="0.25">
      <c r="A33">
        <v>27</v>
      </c>
      <c r="B33" s="16">
        <f t="shared" ca="1" si="0"/>
        <v>6.6338375783963288E-2</v>
      </c>
      <c r="C33" s="16">
        <f t="shared" ca="1" si="1"/>
        <v>3.4963703470038007E-2</v>
      </c>
      <c r="D33" s="6">
        <v>76.95434615741101</v>
      </c>
    </row>
    <row r="34" spans="1:4" x14ac:dyDescent="0.25">
      <c r="A34">
        <v>28</v>
      </c>
      <c r="B34" s="16">
        <f t="shared" ca="1" si="0"/>
        <v>0.19620463191847037</v>
      </c>
      <c r="C34" s="16">
        <f t="shared" ca="1" si="1"/>
        <v>4.1447436810311121E-2</v>
      </c>
      <c r="D34" s="6">
        <v>95.803264971577391</v>
      </c>
    </row>
    <row r="35" spans="1:4" x14ac:dyDescent="0.25">
      <c r="A35">
        <v>29</v>
      </c>
      <c r="B35" s="16">
        <f t="shared" ca="1" si="0"/>
        <v>0.55112476429098434</v>
      </c>
      <c r="C35" s="16">
        <f t="shared" ca="1" si="1"/>
        <v>5.1285035722489047E-2</v>
      </c>
      <c r="D35" s="6">
        <v>110.20374200292758</v>
      </c>
    </row>
    <row r="36" spans="1:4" x14ac:dyDescent="0.25">
      <c r="A36">
        <v>30</v>
      </c>
      <c r="B36" s="16">
        <f t="shared" ca="1" si="0"/>
        <v>0.41130403486313483</v>
      </c>
      <c r="C36" s="16">
        <f t="shared" ca="1" si="1"/>
        <v>4.7758082076868644E-2</v>
      </c>
      <c r="D36" s="6">
        <v>93.434610315349346</v>
      </c>
    </row>
    <row r="37" spans="1:4" x14ac:dyDescent="0.25">
      <c r="A37">
        <v>31</v>
      </c>
      <c r="B37" s="16">
        <f t="shared" ca="1" si="0"/>
        <v>0.22824712101201028</v>
      </c>
      <c r="C37" s="16">
        <f t="shared" ca="1" si="1"/>
        <v>4.2553680406446207E-2</v>
      </c>
      <c r="D37" s="6">
        <v>86.662718510784543</v>
      </c>
    </row>
    <row r="38" spans="1:4" x14ac:dyDescent="0.25">
      <c r="A38">
        <v>32</v>
      </c>
      <c r="B38" s="16">
        <f t="shared" ca="1" si="0"/>
        <v>0.11353103016022537</v>
      </c>
      <c r="C38" s="16">
        <f t="shared" ca="1" si="1"/>
        <v>3.7920384704480677E-2</v>
      </c>
      <c r="D38" s="6">
        <v>90.390304597195836</v>
      </c>
    </row>
    <row r="39" spans="1:4" x14ac:dyDescent="0.25">
      <c r="A39">
        <v>33</v>
      </c>
      <c r="B39" s="16">
        <f t="shared" ca="1" si="0"/>
        <v>4.014721760062312E-2</v>
      </c>
      <c r="C39" s="16">
        <f t="shared" ca="1" si="1"/>
        <v>3.2510197604756132E-2</v>
      </c>
      <c r="D39" s="6">
        <v>77.609748672715568</v>
      </c>
    </row>
    <row r="40" spans="1:4" x14ac:dyDescent="0.25">
      <c r="A40">
        <v>34</v>
      </c>
      <c r="B40" s="16">
        <f t="shared" ca="1" si="0"/>
        <v>0.96117513135530208</v>
      </c>
      <c r="C40" s="16">
        <f t="shared" ca="1" si="1"/>
        <v>6.7644886934218634E-2</v>
      </c>
      <c r="D40" s="6">
        <v>81.491700790382311</v>
      </c>
    </row>
    <row r="41" spans="1:4" x14ac:dyDescent="0.25">
      <c r="A41">
        <v>35</v>
      </c>
      <c r="B41" s="16">
        <f t="shared" ca="1" si="0"/>
        <v>0.67623433440002534</v>
      </c>
      <c r="C41" s="16">
        <f t="shared" ca="1" si="1"/>
        <v>5.4571943887309335E-2</v>
      </c>
      <c r="D41" s="6">
        <v>78.127719402664752</v>
      </c>
    </row>
    <row r="42" spans="1:4" x14ac:dyDescent="0.25">
      <c r="A42">
        <v>36</v>
      </c>
      <c r="B42" s="16">
        <f t="shared" ca="1" si="0"/>
        <v>0.44312161236428971</v>
      </c>
      <c r="C42" s="16">
        <f t="shared" ca="1" si="1"/>
        <v>4.8569405437356938E-2</v>
      </c>
      <c r="D42" s="6">
        <v>83.716492053009915</v>
      </c>
    </row>
    <row r="43" spans="1:4" x14ac:dyDescent="0.25">
      <c r="A43">
        <v>37</v>
      </c>
      <c r="B43" s="16">
        <f t="shared" ca="1" si="0"/>
        <v>0.23139782268616771</v>
      </c>
      <c r="C43" s="16">
        <f t="shared" ca="1" si="1"/>
        <v>4.2657487859786958E-2</v>
      </c>
      <c r="D43" s="6">
        <v>85.906464341243009</v>
      </c>
    </row>
    <row r="44" spans="1:4" x14ac:dyDescent="0.25">
      <c r="A44">
        <v>38</v>
      </c>
      <c r="B44" s="16">
        <f t="shared" ca="1" si="0"/>
        <v>0.77485978807470379</v>
      </c>
      <c r="C44" s="16">
        <f t="shared" ca="1" si="1"/>
        <v>5.7549475994594923E-2</v>
      </c>
      <c r="D44" s="6">
        <v>73.43643617629732</v>
      </c>
    </row>
    <row r="45" spans="1:4" x14ac:dyDescent="0.25">
      <c r="A45">
        <v>39</v>
      </c>
      <c r="B45" s="16">
        <f t="shared" ca="1" si="0"/>
        <v>0.41870766170021922</v>
      </c>
      <c r="C45" s="16">
        <f t="shared" ca="1" si="1"/>
        <v>4.7947993010748716E-2</v>
      </c>
      <c r="D45" s="6">
        <v>95.098618522399192</v>
      </c>
    </row>
    <row r="46" spans="1:4" x14ac:dyDescent="0.25">
      <c r="A46">
        <v>40</v>
      </c>
      <c r="B46" s="16">
        <f t="shared" ca="1" si="0"/>
        <v>0.11865523909798081</v>
      </c>
      <c r="C46" s="16">
        <f t="shared" ca="1" si="1"/>
        <v>3.8182640226325337E-2</v>
      </c>
      <c r="D46" s="6">
        <v>95.986580513631907</v>
      </c>
    </row>
    <row r="47" spans="1:4" x14ac:dyDescent="0.25">
      <c r="A47">
        <v>41</v>
      </c>
      <c r="B47" s="16">
        <f t="shared" ca="1" si="0"/>
        <v>0.81607251507596978</v>
      </c>
      <c r="C47" s="16">
        <f t="shared" ca="1" si="1"/>
        <v>5.9004986003209595E-2</v>
      </c>
      <c r="D47" s="6">
        <v>96.802926500712829</v>
      </c>
    </row>
    <row r="48" spans="1:4" x14ac:dyDescent="0.25">
      <c r="A48">
        <v>42</v>
      </c>
      <c r="B48" s="16">
        <f t="shared" ca="1" si="0"/>
        <v>8.7460100358421E-2</v>
      </c>
      <c r="C48" s="16">
        <f t="shared" ca="1" si="1"/>
        <v>3.6434373013711739E-2</v>
      </c>
      <c r="D48" s="6">
        <v>102.07935935521527</v>
      </c>
    </row>
    <row r="49" spans="1:4" x14ac:dyDescent="0.25">
      <c r="A49">
        <v>43</v>
      </c>
      <c r="B49" s="16">
        <f t="shared" ca="1" si="0"/>
        <v>0.34370384143844657</v>
      </c>
      <c r="C49" s="16">
        <f t="shared" ca="1" si="1"/>
        <v>4.5976244794704683E-2</v>
      </c>
      <c r="D49" s="6">
        <v>79.761155283808193</v>
      </c>
    </row>
    <row r="50" spans="1:4" x14ac:dyDescent="0.25">
      <c r="A50">
        <v>44</v>
      </c>
      <c r="B50" s="16">
        <f t="shared" ca="1" si="0"/>
        <v>0.7302680926700198</v>
      </c>
      <c r="C50" s="16">
        <f t="shared" ca="1" si="1"/>
        <v>5.6136240085870009E-2</v>
      </c>
      <c r="D50" s="6">
        <v>85.144555832806418</v>
      </c>
    </row>
    <row r="51" spans="1:4" x14ac:dyDescent="0.25">
      <c r="A51">
        <v>45</v>
      </c>
      <c r="B51" s="16">
        <f t="shared" ca="1" si="0"/>
        <v>0.53742416348565614</v>
      </c>
      <c r="C51" s="16">
        <f t="shared" ca="1" si="1"/>
        <v>5.0939464779261222E-2</v>
      </c>
      <c r="D51" s="6">
        <v>96.871705958690427</v>
      </c>
    </row>
    <row r="52" spans="1:4" x14ac:dyDescent="0.25">
      <c r="A52">
        <v>46</v>
      </c>
      <c r="B52" s="16">
        <f t="shared" ca="1" si="0"/>
        <v>0.27265402284808138</v>
      </c>
      <c r="C52" s="16">
        <f t="shared" ca="1" si="1"/>
        <v>4.3951942094599565E-2</v>
      </c>
      <c r="D52" s="6">
        <v>82.11305747132019</v>
      </c>
    </row>
    <row r="53" spans="1:4" x14ac:dyDescent="0.25">
      <c r="A53">
        <v>47</v>
      </c>
      <c r="B53" s="16">
        <f t="shared" ca="1" si="0"/>
        <v>0.76480276471637565</v>
      </c>
      <c r="C53" s="16">
        <f t="shared" ca="1" si="1"/>
        <v>5.7218373703915359E-2</v>
      </c>
      <c r="D53" s="6">
        <v>105.29954631955547</v>
      </c>
    </row>
    <row r="54" spans="1:4" x14ac:dyDescent="0.25">
      <c r="A54">
        <v>48</v>
      </c>
      <c r="B54" s="16">
        <f t="shared" ca="1" si="0"/>
        <v>0.31119570783324724</v>
      </c>
      <c r="C54" s="16">
        <f t="shared" ca="1" si="1"/>
        <v>4.5075360711484221E-2</v>
      </c>
      <c r="D54" s="6">
        <v>105.29260485243663</v>
      </c>
    </row>
    <row r="55" spans="1:4" x14ac:dyDescent="0.25">
      <c r="A55">
        <v>49</v>
      </c>
      <c r="B55" s="16">
        <f t="shared" ca="1" si="0"/>
        <v>0.52343169571973325</v>
      </c>
      <c r="C55" s="16">
        <f t="shared" ca="1" si="1"/>
        <v>5.0587683617435777E-2</v>
      </c>
      <c r="D55" s="6">
        <v>92.559080708694182</v>
      </c>
    </row>
    <row r="56" spans="1:4" x14ac:dyDescent="0.25">
      <c r="A56">
        <v>50</v>
      </c>
      <c r="B56" s="16">
        <f t="shared" ca="1" si="0"/>
        <v>0.11424379285143627</v>
      </c>
      <c r="C56" s="16">
        <f t="shared" ca="1" si="1"/>
        <v>3.7957360760797289E-2</v>
      </c>
      <c r="D56" s="6">
        <v>94.766054218870977</v>
      </c>
    </row>
    <row r="57" spans="1:4" x14ac:dyDescent="0.25">
      <c r="A57">
        <v>51</v>
      </c>
      <c r="B57" s="16">
        <f t="shared" ca="1" si="0"/>
        <v>0.27182398784840955</v>
      </c>
      <c r="C57" s="16">
        <f t="shared" ca="1" si="1"/>
        <v>4.392694178521523E-2</v>
      </c>
      <c r="D57" s="6">
        <v>60.356361522244697</v>
      </c>
    </row>
    <row r="58" spans="1:4" x14ac:dyDescent="0.25">
      <c r="A58">
        <v>52</v>
      </c>
      <c r="B58" s="16">
        <f t="shared" ca="1" si="0"/>
        <v>0.88772357179969075</v>
      </c>
      <c r="C58" s="16">
        <f t="shared" ca="1" si="1"/>
        <v>6.2145104641353185E-2</v>
      </c>
      <c r="D58" s="6">
        <v>78.076394969670446</v>
      </c>
    </row>
    <row r="59" spans="1:4" x14ac:dyDescent="0.25">
      <c r="A59">
        <v>53</v>
      </c>
      <c r="B59" s="16">
        <f t="shared" ca="1" si="0"/>
        <v>0.10443625871105278</v>
      </c>
      <c r="C59" s="16">
        <f t="shared" ca="1" si="1"/>
        <v>3.7433282382181993E-2</v>
      </c>
      <c r="D59" s="6">
        <v>30.072268082312348</v>
      </c>
    </row>
    <row r="60" spans="1:4" x14ac:dyDescent="0.25">
      <c r="A60">
        <v>54</v>
      </c>
      <c r="B60" s="16">
        <f t="shared" ca="1" si="0"/>
        <v>0.22352561447094621</v>
      </c>
      <c r="C60" s="16">
        <f t="shared" ca="1" si="1"/>
        <v>4.2396597507376364E-2</v>
      </c>
      <c r="D60" s="6">
        <v>102.50914080990697</v>
      </c>
    </row>
    <row r="61" spans="1:4" x14ac:dyDescent="0.25">
      <c r="A61">
        <v>55</v>
      </c>
      <c r="B61" s="16">
        <f t="shared" ca="1" si="0"/>
        <v>0.92079527862922061</v>
      </c>
      <c r="C61" s="16">
        <f t="shared" ca="1" si="1"/>
        <v>6.4104412151374496E-2</v>
      </c>
      <c r="D61" s="6">
        <v>71.256166697029812</v>
      </c>
    </row>
    <row r="62" spans="1:4" x14ac:dyDescent="0.25">
      <c r="A62">
        <v>56</v>
      </c>
      <c r="B62" s="16">
        <f t="shared" ca="1" si="0"/>
        <v>7.5687743365882354E-2</v>
      </c>
      <c r="C62" s="16">
        <f t="shared" ca="1" si="1"/>
        <v>3.5653101110314611E-2</v>
      </c>
      <c r="D62" s="6">
        <v>61.085463811169348</v>
      </c>
    </row>
    <row r="63" spans="1:4" x14ac:dyDescent="0.25">
      <c r="A63">
        <v>57</v>
      </c>
      <c r="B63" s="16">
        <f t="shared" ca="1" si="0"/>
        <v>0.18505468055367014</v>
      </c>
      <c r="C63" s="16">
        <f t="shared" ca="1" si="1"/>
        <v>4.1037314673791903E-2</v>
      </c>
      <c r="D63" s="6">
        <v>94.41617040370943</v>
      </c>
    </row>
    <row r="64" spans="1:4" x14ac:dyDescent="0.25">
      <c r="A64">
        <v>58</v>
      </c>
      <c r="B64" s="16">
        <f t="shared" ca="1" si="0"/>
        <v>2.2644451065587545E-2</v>
      </c>
      <c r="C64" s="16">
        <f t="shared" ca="1" si="1"/>
        <v>2.9980387765478719E-2</v>
      </c>
      <c r="D64" s="6">
        <v>100.3868027928761</v>
      </c>
    </row>
    <row r="65" spans="1:4" x14ac:dyDescent="0.25">
      <c r="A65">
        <v>59</v>
      </c>
      <c r="B65" s="16">
        <f t="shared" ca="1" si="0"/>
        <v>0.51213004916169025</v>
      </c>
      <c r="C65" s="16">
        <f t="shared" ca="1" si="1"/>
        <v>5.0304102106816469E-2</v>
      </c>
      <c r="D65" s="6">
        <v>73.411217636644778</v>
      </c>
    </row>
    <row r="66" spans="1:4" x14ac:dyDescent="0.25">
      <c r="A66">
        <v>60</v>
      </c>
      <c r="B66" s="16">
        <f t="shared" ca="1" si="0"/>
        <v>0.11856731706063151</v>
      </c>
      <c r="C66" s="16">
        <f t="shared" ca="1" si="1"/>
        <v>3.8178208759449772E-2</v>
      </c>
      <c r="D66" s="6">
        <v>97.582888887363197</v>
      </c>
    </row>
    <row r="67" spans="1:4" x14ac:dyDescent="0.25">
      <c r="A67">
        <v>61</v>
      </c>
      <c r="B67" s="16">
        <f t="shared" ca="1" si="0"/>
        <v>0.33158823160737017</v>
      </c>
      <c r="C67" s="16">
        <f t="shared" ca="1" si="1"/>
        <v>4.5644682017207554E-2</v>
      </c>
      <c r="D67" s="6">
        <v>72.102549869268842</v>
      </c>
    </row>
    <row r="68" spans="1:4" x14ac:dyDescent="0.25">
      <c r="A68">
        <v>62</v>
      </c>
      <c r="B68" s="16">
        <f t="shared" ca="1" si="0"/>
        <v>0.80802411529420604</v>
      </c>
      <c r="C68" s="16">
        <f t="shared" ca="1" si="1"/>
        <v>5.8706381312216067E-2</v>
      </c>
      <c r="D68" s="6">
        <v>79.153389912835337</v>
      </c>
    </row>
    <row r="69" spans="1:4" x14ac:dyDescent="0.25">
      <c r="A69">
        <v>63</v>
      </c>
      <c r="B69" s="16">
        <f t="shared" ca="1" si="0"/>
        <v>0.1758602670666336</v>
      </c>
      <c r="C69" s="16">
        <f t="shared" ca="1" si="1"/>
        <v>4.0687427967794183E-2</v>
      </c>
      <c r="D69" s="6">
        <v>77.989033827851244</v>
      </c>
    </row>
    <row r="70" spans="1:4" x14ac:dyDescent="0.25">
      <c r="A70">
        <v>64</v>
      </c>
      <c r="B70" s="16">
        <f t="shared" ca="1" si="0"/>
        <v>0.12407713457853975</v>
      </c>
      <c r="C70" s="16">
        <f t="shared" ca="1" si="1"/>
        <v>3.8451558877071114E-2</v>
      </c>
      <c r="D70" s="6">
        <v>105.95173103154707</v>
      </c>
    </row>
    <row r="71" spans="1:4" x14ac:dyDescent="0.25">
      <c r="A71">
        <v>65</v>
      </c>
      <c r="B71" s="16">
        <f t="shared" ca="1" si="0"/>
        <v>0.96202441916056824</v>
      </c>
      <c r="C71" s="16">
        <f t="shared" ca="1" si="1"/>
        <v>6.7746774444978342E-2</v>
      </c>
      <c r="D71" s="6">
        <v>78.316526101181353</v>
      </c>
    </row>
    <row r="72" spans="1:4" x14ac:dyDescent="0.25">
      <c r="A72">
        <v>66</v>
      </c>
      <c r="B72" s="16">
        <f t="shared" ref="B72:B106" ca="1" si="2">RAND()</f>
        <v>6.5739953901460813E-2</v>
      </c>
      <c r="C72" s="16">
        <f t="shared" ref="C72:C106" ca="1" si="3">_xlfn.NORM.INV(B72,$B$2, $B$3)</f>
        <v>3.4917083830090768E-2</v>
      </c>
      <c r="D72" s="6">
        <v>79.968614273122967</v>
      </c>
    </row>
    <row r="73" spans="1:4" x14ac:dyDescent="0.25">
      <c r="A73">
        <v>67</v>
      </c>
      <c r="B73" s="16">
        <f t="shared" ca="1" si="2"/>
        <v>0.40614148168572151</v>
      </c>
      <c r="C73" s="16">
        <f t="shared" ca="1" si="3"/>
        <v>4.7625181052089766E-2</v>
      </c>
      <c r="D73" s="6">
        <v>74.631510440153988</v>
      </c>
    </row>
    <row r="74" spans="1:4" x14ac:dyDescent="0.25">
      <c r="A74">
        <v>68</v>
      </c>
      <c r="B74" s="16">
        <f t="shared" ca="1" si="2"/>
        <v>0.87820864250202091</v>
      </c>
      <c r="C74" s="16">
        <f t="shared" ca="1" si="3"/>
        <v>6.1660784838497337E-2</v>
      </c>
      <c r="D74" s="6">
        <v>59.404003443191414</v>
      </c>
    </row>
    <row r="75" spans="1:4" x14ac:dyDescent="0.25">
      <c r="A75">
        <v>69</v>
      </c>
      <c r="B75" s="16">
        <f t="shared" ca="1" si="2"/>
        <v>0.24153972586620354</v>
      </c>
      <c r="C75" s="16">
        <f t="shared" ca="1" si="3"/>
        <v>4.2986417207038732E-2</v>
      </c>
      <c r="D75" s="6">
        <v>128.32247798230151</v>
      </c>
    </row>
    <row r="76" spans="1:4" x14ac:dyDescent="0.25">
      <c r="A76">
        <v>70</v>
      </c>
      <c r="B76" s="16">
        <f t="shared" ca="1" si="2"/>
        <v>0.71149945977596363</v>
      </c>
      <c r="C76" s="16">
        <f t="shared" ca="1" si="3"/>
        <v>5.5577705422910351E-2</v>
      </c>
      <c r="D76" s="6">
        <v>120.03664948791697</v>
      </c>
    </row>
    <row r="77" spans="1:4" x14ac:dyDescent="0.25">
      <c r="A77">
        <v>71</v>
      </c>
      <c r="B77" s="16">
        <f t="shared" ca="1" si="2"/>
        <v>0.65785257060858193</v>
      </c>
      <c r="C77" s="16">
        <f t="shared" ca="1" si="3"/>
        <v>5.4066094454699426E-2</v>
      </c>
      <c r="D77" s="6">
        <v>72.699567294480403</v>
      </c>
    </row>
    <row r="78" spans="1:4" x14ac:dyDescent="0.25">
      <c r="A78">
        <v>72</v>
      </c>
      <c r="B78" s="16">
        <f t="shared" ca="1" si="2"/>
        <v>0.98366655785783785</v>
      </c>
      <c r="C78" s="16">
        <f t="shared" ca="1" si="3"/>
        <v>7.1361537445073731E-2</v>
      </c>
      <c r="D78" s="6">
        <v>110.98777612263575</v>
      </c>
    </row>
    <row r="79" spans="1:4" x14ac:dyDescent="0.25">
      <c r="A79">
        <v>73</v>
      </c>
      <c r="B79" s="16">
        <f t="shared" ca="1" si="2"/>
        <v>0.93100120041980317</v>
      </c>
      <c r="C79" s="16">
        <f t="shared" ca="1" si="3"/>
        <v>6.4832891674925841E-2</v>
      </c>
      <c r="D79" s="6">
        <v>92.357680046111227</v>
      </c>
    </row>
    <row r="80" spans="1:4" x14ac:dyDescent="0.25">
      <c r="A80">
        <v>74</v>
      </c>
      <c r="B80" s="16">
        <f t="shared" ca="1" si="2"/>
        <v>0.19426367675566836</v>
      </c>
      <c r="C80" s="16">
        <f t="shared" ca="1" si="3"/>
        <v>4.1377089080723302E-2</v>
      </c>
      <c r="D80" s="6">
        <v>80.206458272803502</v>
      </c>
    </row>
    <row r="81" spans="1:4" x14ac:dyDescent="0.25">
      <c r="A81">
        <v>75</v>
      </c>
      <c r="B81" s="16">
        <f t="shared" ca="1" si="2"/>
        <v>0.27560672435475519</v>
      </c>
      <c r="C81" s="16">
        <f t="shared" ca="1" si="3"/>
        <v>4.4040572136972447E-2</v>
      </c>
      <c r="D81" s="6">
        <v>95.384799706978583</v>
      </c>
    </row>
    <row r="82" spans="1:4" x14ac:dyDescent="0.25">
      <c r="A82">
        <v>76</v>
      </c>
      <c r="B82" s="16">
        <f t="shared" ca="1" si="2"/>
        <v>0.5195422579420067</v>
      </c>
      <c r="C82" s="16">
        <f t="shared" ca="1" si="3"/>
        <v>5.0490047831536607E-2</v>
      </c>
      <c r="D82" s="6">
        <v>125.03806451508558</v>
      </c>
    </row>
    <row r="83" spans="1:4" x14ac:dyDescent="0.25">
      <c r="A83">
        <v>77</v>
      </c>
      <c r="B83" s="16">
        <f t="shared" ca="1" si="2"/>
        <v>0.25485699593157018</v>
      </c>
      <c r="C83" s="16">
        <f t="shared" ca="1" si="3"/>
        <v>4.340716898726784E-2</v>
      </c>
      <c r="D83" s="6">
        <v>111.65137404350571</v>
      </c>
    </row>
    <row r="84" spans="1:4" x14ac:dyDescent="0.25">
      <c r="A84">
        <v>78</v>
      </c>
      <c r="B84" s="16">
        <f t="shared" ca="1" si="2"/>
        <v>0.31117754919798724</v>
      </c>
      <c r="C84" s="16">
        <f t="shared" ca="1" si="3"/>
        <v>4.5074846855592696E-2</v>
      </c>
      <c r="D84" s="6">
        <v>78.71388069954196</v>
      </c>
    </row>
    <row r="85" spans="1:4" x14ac:dyDescent="0.25">
      <c r="A85">
        <v>79</v>
      </c>
      <c r="B85" s="16">
        <f t="shared" ca="1" si="2"/>
        <v>0.66687845833048998</v>
      </c>
      <c r="C85" s="16">
        <f t="shared" ca="1" si="3"/>
        <v>5.4313098580962914E-2</v>
      </c>
      <c r="D85" s="6">
        <v>119.74041112867417</v>
      </c>
    </row>
    <row r="86" spans="1:4" x14ac:dyDescent="0.25">
      <c r="A86">
        <v>80</v>
      </c>
      <c r="B86" s="16">
        <f t="shared" ca="1" si="2"/>
        <v>0.19020265155495875</v>
      </c>
      <c r="C86" s="16">
        <f t="shared" ca="1" si="3"/>
        <v>4.1228502454678406E-2</v>
      </c>
      <c r="D86" s="6">
        <v>73.067814711697338</v>
      </c>
    </row>
    <row r="87" spans="1:4" x14ac:dyDescent="0.25">
      <c r="A87">
        <v>81</v>
      </c>
      <c r="B87" s="16">
        <f t="shared" ca="1" si="2"/>
        <v>0.58779133560469277</v>
      </c>
      <c r="C87" s="16">
        <f t="shared" ca="1" si="3"/>
        <v>5.2218671177874716E-2</v>
      </c>
      <c r="D87" s="6">
        <v>101.44908944021449</v>
      </c>
    </row>
    <row r="88" spans="1:4" x14ac:dyDescent="0.25">
      <c r="A88">
        <v>82</v>
      </c>
      <c r="B88" s="16">
        <f t="shared" ca="1" si="2"/>
        <v>0.7921239910406711</v>
      </c>
      <c r="C88" s="16">
        <f t="shared" ca="1" si="3"/>
        <v>5.8138131198181127E-2</v>
      </c>
      <c r="D88" s="6">
        <v>106.99903365371711</v>
      </c>
    </row>
    <row r="89" spans="1:4" x14ac:dyDescent="0.25">
      <c r="A89">
        <v>83</v>
      </c>
      <c r="B89" s="16">
        <f t="shared" ca="1" si="2"/>
        <v>0.33353288392020275</v>
      </c>
      <c r="C89" s="16">
        <f t="shared" ca="1" si="3"/>
        <v>4.5698214552100949E-2</v>
      </c>
      <c r="D89" s="6">
        <v>77.097787930534878</v>
      </c>
    </row>
    <row r="90" spans="1:4" x14ac:dyDescent="0.25">
      <c r="A90">
        <v>84</v>
      </c>
      <c r="B90" s="16">
        <f t="shared" ca="1" si="2"/>
        <v>0.505419009894014</v>
      </c>
      <c r="C90" s="16">
        <f t="shared" ca="1" si="3"/>
        <v>5.0135838611611958E-2</v>
      </c>
      <c r="D90" s="6">
        <v>125.46472752477302</v>
      </c>
    </row>
    <row r="91" spans="1:4" x14ac:dyDescent="0.25">
      <c r="A91">
        <v>85</v>
      </c>
      <c r="B91" s="16">
        <f t="shared" ca="1" si="2"/>
        <v>0.27613211123512171</v>
      </c>
      <c r="C91" s="16">
        <f t="shared" ca="1" si="3"/>
        <v>4.4056293320698783E-2</v>
      </c>
      <c r="D91" s="6">
        <v>100.42625257260534</v>
      </c>
    </row>
    <row r="92" spans="1:4" x14ac:dyDescent="0.25">
      <c r="A92">
        <v>86</v>
      </c>
      <c r="B92" s="16">
        <f t="shared" ca="1" si="2"/>
        <v>0.86940319797773313</v>
      </c>
      <c r="C92" s="16">
        <f t="shared" ca="1" si="3"/>
        <v>6.1235744410092503E-2</v>
      </c>
      <c r="D92" s="6">
        <v>86.880060671947149</v>
      </c>
    </row>
    <row r="93" spans="1:4" x14ac:dyDescent="0.25">
      <c r="A93">
        <v>87</v>
      </c>
      <c r="B93" s="16">
        <f t="shared" ca="1" si="2"/>
        <v>0.96554016275355525</v>
      </c>
      <c r="C93" s="16">
        <f t="shared" ca="1" si="3"/>
        <v>6.8189459635608143E-2</v>
      </c>
      <c r="D93" s="6">
        <v>75.462920760015322</v>
      </c>
    </row>
    <row r="94" spans="1:4" x14ac:dyDescent="0.25">
      <c r="A94">
        <v>88</v>
      </c>
      <c r="B94" s="16">
        <f t="shared" ca="1" si="2"/>
        <v>0.17375218292171468</v>
      </c>
      <c r="C94" s="16">
        <f t="shared" ca="1" si="3"/>
        <v>4.0605589901149895E-2</v>
      </c>
      <c r="D94" s="6">
        <v>114.9873867773731</v>
      </c>
    </row>
    <row r="95" spans="1:4" x14ac:dyDescent="0.25">
      <c r="A95">
        <v>89</v>
      </c>
      <c r="B95" s="16">
        <f t="shared" ca="1" si="2"/>
        <v>0.68090820818087305</v>
      </c>
      <c r="C95" s="16">
        <f t="shared" ca="1" si="3"/>
        <v>5.470239965624029E-2</v>
      </c>
      <c r="D95" s="6">
        <v>92.79781324397004</v>
      </c>
    </row>
    <row r="96" spans="1:4" x14ac:dyDescent="0.25">
      <c r="A96">
        <v>90</v>
      </c>
      <c r="B96" s="16">
        <f t="shared" ca="1" si="2"/>
        <v>0.75963022960092486</v>
      </c>
      <c r="C96" s="16">
        <f t="shared" ca="1" si="3"/>
        <v>5.7051136045901708E-2</v>
      </c>
      <c r="D96" s="6">
        <v>109.14204804257338</v>
      </c>
    </row>
    <row r="97" spans="1:4" x14ac:dyDescent="0.25">
      <c r="A97">
        <v>91</v>
      </c>
      <c r="B97" s="16">
        <f t="shared" ca="1" si="2"/>
        <v>0.45421342298623946</v>
      </c>
      <c r="C97" s="16">
        <f t="shared" ca="1" si="3"/>
        <v>4.8849769423445863E-2</v>
      </c>
      <c r="D97" s="6">
        <v>82.145064360488959</v>
      </c>
    </row>
    <row r="98" spans="1:4" x14ac:dyDescent="0.25">
      <c r="A98">
        <v>92</v>
      </c>
      <c r="B98" s="16">
        <f t="shared" ca="1" si="2"/>
        <v>7.3191099653655223E-2</v>
      </c>
      <c r="C98" s="16">
        <f t="shared" ca="1" si="3"/>
        <v>3.5475704302495747E-2</v>
      </c>
      <c r="D98" s="6">
        <v>80.944754597224801</v>
      </c>
    </row>
    <row r="99" spans="1:4" x14ac:dyDescent="0.25">
      <c r="A99">
        <v>93</v>
      </c>
      <c r="B99" s="16">
        <f t="shared" ca="1" si="2"/>
        <v>0.80593859374023569</v>
      </c>
      <c r="C99" s="16">
        <f t="shared" ca="1" si="3"/>
        <v>5.8630266537524497E-2</v>
      </c>
      <c r="D99" s="6">
        <v>96.158401364376914</v>
      </c>
    </row>
    <row r="100" spans="1:4" x14ac:dyDescent="0.25">
      <c r="A100">
        <v>94</v>
      </c>
      <c r="B100" s="16">
        <f t="shared" ca="1" si="2"/>
        <v>0.43741511983468917</v>
      </c>
      <c r="C100" s="16">
        <f t="shared" ca="1" si="3"/>
        <v>4.8424738997754797E-2</v>
      </c>
      <c r="D100" s="6">
        <v>70.831511291317838</v>
      </c>
    </row>
    <row r="101" spans="1:4" x14ac:dyDescent="0.25">
      <c r="A101">
        <v>95</v>
      </c>
      <c r="B101" s="16">
        <f t="shared" ca="1" si="2"/>
        <v>2.1838204495477354E-2</v>
      </c>
      <c r="C101" s="16">
        <f t="shared" ca="1" si="3"/>
        <v>2.9828168995064862E-2</v>
      </c>
      <c r="D101" s="6">
        <v>99.868454825334538</v>
      </c>
    </row>
    <row r="102" spans="1:4" x14ac:dyDescent="0.25">
      <c r="A102">
        <v>96</v>
      </c>
      <c r="B102" s="16">
        <f t="shared" ca="1" si="2"/>
        <v>0.48352278753919187</v>
      </c>
      <c r="C102" s="16">
        <f t="shared" ca="1" si="3"/>
        <v>4.9586860035934072E-2</v>
      </c>
      <c r="D102" s="6">
        <v>65.966286069739681</v>
      </c>
    </row>
    <row r="103" spans="1:4" x14ac:dyDescent="0.25">
      <c r="A103">
        <v>97</v>
      </c>
      <c r="B103" s="16">
        <f t="shared" ca="1" si="2"/>
        <v>0.85451876288650674</v>
      </c>
      <c r="C103" s="16">
        <f t="shared" ca="1" si="3"/>
        <v>6.056012565260728E-2</v>
      </c>
      <c r="D103" s="6">
        <v>125.36033783966764</v>
      </c>
    </row>
    <row r="104" spans="1:4" x14ac:dyDescent="0.25">
      <c r="A104">
        <v>98</v>
      </c>
      <c r="B104" s="16">
        <f t="shared" ca="1" si="2"/>
        <v>0.60684362201879061</v>
      </c>
      <c r="C104" s="16">
        <f t="shared" ca="1" si="3"/>
        <v>5.2711017756089433E-2</v>
      </c>
      <c r="D104" s="6">
        <v>104.09608674722426</v>
      </c>
    </row>
    <row r="105" spans="1:4" x14ac:dyDescent="0.25">
      <c r="A105">
        <v>99</v>
      </c>
      <c r="B105" s="16">
        <f t="shared" ca="1" si="2"/>
        <v>0.31015479648958599</v>
      </c>
      <c r="C105" s="16">
        <f t="shared" ca="1" si="3"/>
        <v>4.5045883785590879E-2</v>
      </c>
      <c r="D105" s="6">
        <v>81.377034776474602</v>
      </c>
    </row>
    <row r="106" spans="1:4" x14ac:dyDescent="0.25">
      <c r="A106">
        <v>100</v>
      </c>
      <c r="B106" s="16">
        <f t="shared" ca="1" si="2"/>
        <v>0.11561682492588032</v>
      </c>
      <c r="C106" s="16">
        <f t="shared" ca="1" si="3"/>
        <v>3.8028129336001887E-2</v>
      </c>
      <c r="D106" s="6">
        <v>84.152333302120951</v>
      </c>
    </row>
    <row r="109" spans="1:4" x14ac:dyDescent="0.25">
      <c r="A109" s="2" t="s">
        <v>19</v>
      </c>
    </row>
    <row r="110" spans="1:4" x14ac:dyDescent="0.25">
      <c r="A110" t="s">
        <v>3</v>
      </c>
      <c r="B110" s="1">
        <v>0.05</v>
      </c>
    </row>
    <row r="111" spans="1:4" x14ac:dyDescent="0.25">
      <c r="A111" t="s">
        <v>4</v>
      </c>
      <c r="B111" s="1">
        <v>0.02</v>
      </c>
    </row>
    <row r="112" spans="1:4" x14ac:dyDescent="0.25">
      <c r="A112" t="s">
        <v>20</v>
      </c>
      <c r="B112" s="14">
        <f>(1+B110)/(1+B111)-1</f>
        <v>2.941176470588247E-2</v>
      </c>
    </row>
    <row r="114" spans="1:3" x14ac:dyDescent="0.25">
      <c r="A114" t="s">
        <v>2</v>
      </c>
      <c r="B114">
        <f>Model!$C$2</f>
        <v>30000</v>
      </c>
      <c r="C114">
        <f>Model!$D$2</f>
        <v>60000</v>
      </c>
    </row>
    <row r="115" spans="1:3" x14ac:dyDescent="0.25">
      <c r="A115" t="s">
        <v>11</v>
      </c>
      <c r="B115">
        <f>Model!$C$3</f>
        <v>8500</v>
      </c>
      <c r="C115">
        <f>Model!$D$3</f>
        <v>4000</v>
      </c>
    </row>
    <row r="116" spans="1:3" x14ac:dyDescent="0.25">
      <c r="A116" t="s">
        <v>9</v>
      </c>
      <c r="B116" s="6">
        <f>PMT($B110/12,Term*12,-B114)</f>
        <v>483.14797984352788</v>
      </c>
      <c r="C116" s="6">
        <f>PMT($B110/12,Term*12,-C114)</f>
        <v>966.29595968705576</v>
      </c>
    </row>
    <row r="117" spans="1:3" x14ac:dyDescent="0.25">
      <c r="A117" t="s">
        <v>12</v>
      </c>
      <c r="B117" s="6">
        <f>PMT($B110/12,Term*12,-PV($B112,Term,-B115))</f>
        <v>743.01775609891467</v>
      </c>
      <c r="C117" s="6">
        <f>PMT($B110/12,Term*12,-PV($B112,Term,-C115))</f>
        <v>349.65541463478343</v>
      </c>
    </row>
    <row r="118" spans="1:3" x14ac:dyDescent="0.25">
      <c r="A118" t="s">
        <v>10</v>
      </c>
      <c r="B118" s="6">
        <f>SUM(B116:B117)</f>
        <v>1226.1657359424426</v>
      </c>
      <c r="C118" s="6">
        <f>SUM(C116:C117)</f>
        <v>1315.9513743218392</v>
      </c>
    </row>
    <row r="120" spans="1:3" x14ac:dyDescent="0.25">
      <c r="A120" t="s">
        <v>18</v>
      </c>
      <c r="B120" s="7">
        <f>C118-B118</f>
        <v>89.785638379396687</v>
      </c>
    </row>
  </sheetData>
  <pageMargins left="0.7" right="0.7" top="0.75" bottom="0.75" header="0.3" footer="0.3"/>
  <pageSetup orientation="portrait" horizontalDpi="1200" verticalDpi="1200" r:id="rId1"/>
  <drawing r:id="rId2"/>
</worksheet>
</file>

<file path=docMetadata/LabelInfo.xml><?xml version="1.0" encoding="utf-8"?>
<clbl:labelList xmlns:clbl="http://schemas.microsoft.com/office/2020/mipLabelMetadata">
  <clbl:label id="{04e8677e-c989-47b9-8619-d83d5a5f6c67}" enabled="0" method="" siteId="{04e8677e-c989-47b9-8619-d83d5a5f6c6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Model</vt:lpstr>
      <vt:lpstr>Assumptions</vt:lpstr>
      <vt:lpstr>Sensitivity Analysis</vt:lpstr>
      <vt:lpstr>Manual Sim</vt:lpstr>
      <vt:lpstr>Borrowing_rate</vt:lpstr>
      <vt:lpstr>Inflation_rate</vt:lpstr>
      <vt:lpstr>Real_interest_rate</vt:lpstr>
      <vt:lpstr>Term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Brydon</dc:creator>
  <cp:lastModifiedBy>Michael Brydon</cp:lastModifiedBy>
  <dcterms:created xsi:type="dcterms:W3CDTF">2025-08-21T19:09:37Z</dcterms:created>
  <dcterms:modified xsi:type="dcterms:W3CDTF">2025-11-17T22:36:34Z</dcterms:modified>
</cp:coreProperties>
</file>